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585" activeTab="1"/>
  </bookViews>
  <sheets>
    <sheet name="Приложение 2.15" sheetId="3" r:id="rId1"/>
    <sheet name="Приложение 2.14" sheetId="2" r:id="rId2"/>
  </sheets>
  <definedNames>
    <definedName name="Кв">#REF!</definedName>
    <definedName name="Кн">#REF!</definedName>
    <definedName name="_xlnm.Print_Area" localSheetId="0">'Приложение 2.15'!$A$1:$I$42</definedName>
    <definedName name="Рсрi">#REF!</definedName>
  </definedNames>
  <calcPr calcId="145621"/>
</workbook>
</file>

<file path=xl/calcChain.xml><?xml version="1.0" encoding="utf-8"?>
<calcChain xmlns="http://schemas.openxmlformats.org/spreadsheetml/2006/main">
  <c r="I41" i="3" l="1"/>
  <c r="I40" i="3"/>
  <c r="I39" i="3"/>
  <c r="I38" i="3"/>
  <c r="I37" i="3"/>
  <c r="I35" i="3"/>
  <c r="I34" i="3"/>
  <c r="I33" i="3"/>
  <c r="I30" i="3"/>
  <c r="I29" i="3"/>
  <c r="I28" i="3"/>
  <c r="I27" i="3"/>
  <c r="I26" i="3"/>
  <c r="I24" i="3"/>
  <c r="I23" i="3"/>
  <c r="I22" i="3"/>
  <c r="I36" i="2" l="1"/>
  <c r="I35" i="2"/>
  <c r="I34" i="2"/>
  <c r="I33" i="2"/>
  <c r="J29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J14" i="2"/>
  <c r="J13" i="2"/>
  <c r="I14" i="2"/>
  <c r="I13" i="2"/>
  <c r="J11" i="2"/>
  <c r="I12" i="2"/>
  <c r="I11" i="2"/>
  <c r="J9" i="2"/>
  <c r="I10" i="2"/>
  <c r="I9" i="2"/>
  <c r="J8" i="2"/>
  <c r="J7" i="2"/>
  <c r="I8" i="2"/>
  <c r="I7" i="2"/>
  <c r="F34" i="2" l="1"/>
  <c r="F33" i="2"/>
  <c r="H32" i="2"/>
  <c r="H31" i="2"/>
  <c r="F31" i="2"/>
  <c r="H29" i="2"/>
  <c r="F29" i="2"/>
  <c r="G28" i="2"/>
  <c r="F28" i="2"/>
  <c r="H27" i="2"/>
  <c r="G27" i="2"/>
  <c r="F27" i="2"/>
  <c r="F25" i="2"/>
  <c r="F24" i="2"/>
  <c r="F23" i="2"/>
  <c r="F22" i="2"/>
  <c r="F21" i="2"/>
  <c r="H19" i="2"/>
  <c r="G19" i="2"/>
  <c r="F19" i="2"/>
  <c r="H18" i="2"/>
  <c r="H17" i="2"/>
  <c r="G17" i="2"/>
  <c r="G13" i="2"/>
  <c r="F10" i="2"/>
  <c r="H9" i="2"/>
  <c r="G9" i="2"/>
  <c r="F9" i="2"/>
  <c r="F8" i="2" l="1"/>
  <c r="G7" i="2"/>
  <c r="F7" i="2"/>
  <c r="F5" i="2"/>
</calcChain>
</file>

<file path=xl/sharedStrings.xml><?xml version="1.0" encoding="utf-8"?>
<sst xmlns="http://schemas.openxmlformats.org/spreadsheetml/2006/main" count="120" uniqueCount="68">
  <si>
    <t>№ тарифного решения</t>
  </si>
  <si>
    <t>Дата тарифного решения</t>
  </si>
  <si>
    <t>Наименование организации</t>
  </si>
  <si>
    <t>Срок действия тарифов</t>
  </si>
  <si>
    <t>*заявленная мощность, фактическая мощность, полезный отпуск, сальдо-переток электрической энергии и др.</t>
  </si>
  <si>
    <t xml:space="preserve">Тарифы для взаиморасчетов между сетевыми организациями в 2015 году </t>
  </si>
  <si>
    <t>Филиал ОАО "МРСК Сибири" - "Хакасэнерго"</t>
  </si>
  <si>
    <t>№
п/п</t>
  </si>
  <si>
    <t>Ставка на содержание эл. сетей , руб./МВт.мес</t>
  </si>
  <si>
    <t>Ставка на оплату потерь э/э в сетях, руб./МВт*ч.</t>
  </si>
  <si>
    <t>Одноставочный тариф, руб./МВт*ч.</t>
  </si>
  <si>
    <t>ОАО "МРСК Сибири"</t>
  </si>
  <si>
    <t>ОАО "РУСАЛ-САЗ" - ОАО "МРСК Сибири" - филиал "Хакасэнерго"</t>
  </si>
  <si>
    <t>ООО "Экопромпуть" - ОАО "МРСК Сибири" - филиал "Хакасэнерго"</t>
  </si>
  <si>
    <t>Примечание: Официально подтвержденных протоколом Госкомтарифэнерго Хакасии данных нет (Полезный отпуск, мощность)</t>
  </si>
  <si>
    <t xml:space="preserve">с 01.01.2015 по 30.06.2015      </t>
  </si>
  <si>
    <t>с 01.07.2015 по 31.12.2015</t>
  </si>
  <si>
    <t>№ 131-э</t>
  </si>
  <si>
    <t>ОАО "МРСК Сибири" - филиал "Хакасэнерго" - МП "Абаканские электрические сети" (без НДС)</t>
  </si>
  <si>
    <t xml:space="preserve"> ОАО "Оборонэнерго" - ОАО "МРСК Сибири" - филиал "Хакасэнерго" (без НДС)</t>
  </si>
  <si>
    <t>ООО "СУЭК Хакасия" - ОАО "МРСК Сибири" - филиал "Хакасэнерго" (без НДС)</t>
  </si>
  <si>
    <t>ОАО "РЖД" - ОАО "МРСК Сибири" - филиал "Хакасэнерго" (без НДС)</t>
  </si>
  <si>
    <t>ООО "Абаза-энерго" - ОАО "МРСК Сибири" - филиал "Хакасэнерго" (без НДС)</t>
  </si>
  <si>
    <t>ООО "МРЭС" - ОАО "МРСК Сибири" - филиал "Хакасэнерго" (без НДС)</t>
  </si>
  <si>
    <t>ОАО "Абаканвагонмаш" - ОАО "МРСК Сибири" - филиал "Хакасэнерго" (без НДС)</t>
  </si>
  <si>
    <t>ОАО "Коммунаровский рудник" - ОАО "МРСК Сибири" - филиал "Хакасэнерго" (без НДС)</t>
  </si>
  <si>
    <t>ОАО "Аэропорт-Абакан" - ОАО "МРСК Сибири" - филиал "Хакасэнерго" (без НДС)</t>
  </si>
  <si>
    <t>ООО "УК Разрез Степной" - ОАО "МРСК Сибири" - филиал "Хакасэнерго" (без НДС)</t>
  </si>
  <si>
    <t>ГУП РХ "Хакресводоканал" - ОАО "МРСК Сибири" - филиал "Хакасэнерго" (без НДС)</t>
  </si>
  <si>
    <t>ООО "Электросервис" - ОАО "МРСК Сибири" - филиал "Хакасэнерго" (НДС не предусмотрен)</t>
  </si>
  <si>
    <t>ООО "Энерготранзит" - ОАО "МРСК Сибири" - филиал "Хакасэнерго" (НДС не предусмотрен)</t>
  </si>
  <si>
    <t>ООО "Электрические сети и системы" - ОАО "МРСК Сибири" - филиал "Хакасэнерго" (НДС не предусмотрен)</t>
  </si>
  <si>
    <t xml:space="preserve">База для расчета тарифов* (ПО, МВт.ч.)
</t>
  </si>
  <si>
    <t xml:space="preserve">База для расчета тарифов* (мощность, МВт.)
</t>
  </si>
  <si>
    <t>Тарифное меню - услуги по передаче электроэнергии</t>
  </si>
  <si>
    <t>филиал ОАО "МРСК Сибири" - "Хакасэнерго"</t>
  </si>
  <si>
    <t>Форма № 2.15</t>
  </si>
  <si>
    <t>Единые (котловые) тарифы на услуги по передаче э/э в 2015 году</t>
  </si>
  <si>
    <t>Наименование Филиала</t>
  </si>
  <si>
    <t>Дата принятия тарифного решения</t>
  </si>
  <si>
    <t>Дата ввода тарифного решения</t>
  </si>
  <si>
    <t>Группа потребителей</t>
  </si>
  <si>
    <t>Уровень напряжения</t>
  </si>
  <si>
    <t>Двуставочный тариф</t>
  </si>
  <si>
    <t>Одноставочный тариф (руб./МВт*ч)</t>
  </si>
  <si>
    <t>Ставка за содержание электрических сетей (руб./МВт.Мес.)</t>
  </si>
  <si>
    <t>Ставка за оплату потерь э/э  в сетях (руб./МВт*ч)</t>
  </si>
  <si>
    <t xml:space="preserve">№ 130-э </t>
  </si>
  <si>
    <t>30.12.2014 г.</t>
  </si>
  <si>
    <t>Прочие потребители</t>
  </si>
  <si>
    <t>с 01.01.2015 по 30.06.2015</t>
  </si>
  <si>
    <t>ВН1</t>
  </si>
  <si>
    <t>ВН</t>
  </si>
  <si>
    <t>СН1</t>
  </si>
  <si>
    <t>СН2</t>
  </si>
  <si>
    <t>НН</t>
  </si>
  <si>
    <t>Население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</si>
  <si>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</si>
  <si>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</si>
  <si>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</si>
  <si>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</si>
  <si>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 Приравненные к населению категории потребителей, за исключением указанных в пункте 71(1) Основ ценообразования: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</si>
  <si>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</si>
  <si>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</si>
  <si>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t>1.4.3. Содержащиеся за счет прихожан религиозные организации</t>
  </si>
  <si>
    <t>1.4.4.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приравненные к нему категориям потребителей в объемах фактического потребления населения и приравненные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</t>
  </si>
  <si>
    <t>1.4.5.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</si>
  <si>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* Тарифы указаны без учета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</si>
</sst>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h\:mm\:ss;@"/>
  </numFmts>
  <fonts count="3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00">
    <xf numFmtId="0" fontId="0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5" fillId="9" borderId="30" applyNumberFormat="0" applyAlignment="0" applyProtection="0"/>
    <xf numFmtId="0" fontId="16" fillId="22" borderId="31" applyNumberFormat="0" applyAlignment="0" applyProtection="0"/>
    <xf numFmtId="0" fontId="17" fillId="22" borderId="30" applyNumberFormat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20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5" applyNumberFormat="0" applyFill="0" applyAlignment="0" applyProtection="0"/>
    <xf numFmtId="0" fontId="22" fillId="23" borderId="36" applyNumberFormat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25" borderId="37" applyNumberFormat="0" applyFont="0" applyAlignment="0" applyProtection="0"/>
    <xf numFmtId="0" fontId="27" fillId="0" borderId="38" applyNumberFormat="0" applyFill="0" applyAlignment="0" applyProtection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32" fillId="6" borderId="0" applyNumberFormat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2" fillId="0" borderId="0" xfId="0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49" fontId="3" fillId="0" borderId="9" xfId="0" applyNumberFormat="1" applyFont="1" applyFill="1" applyBorder="1" applyAlignment="1">
      <alignment horizontal="center" vertical="top" wrapText="1"/>
    </xf>
    <xf numFmtId="0" fontId="5" fillId="0" borderId="18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43" fontId="2" fillId="2" borderId="1" xfId="1" applyFont="1" applyFill="1" applyBorder="1"/>
    <xf numFmtId="43" fontId="2" fillId="2" borderId="28" xfId="1" applyFont="1" applyFill="1" applyBorder="1"/>
    <xf numFmtId="43" fontId="2" fillId="2" borderId="25" xfId="1" applyFont="1" applyFill="1" applyBorder="1"/>
    <xf numFmtId="43" fontId="2" fillId="2" borderId="29" xfId="1" applyFont="1" applyFill="1" applyBorder="1"/>
    <xf numFmtId="14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14" fontId="9" fillId="2" borderId="25" xfId="0" applyNumberFormat="1" applyFont="1" applyFill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 wrapText="1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/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8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2" fillId="3" borderId="5" xfId="0" applyFont="1" applyFill="1" applyBorder="1"/>
    <xf numFmtId="0" fontId="2" fillId="3" borderId="24" xfId="0" applyFont="1" applyFill="1" applyBorder="1"/>
    <xf numFmtId="0" fontId="9" fillId="2" borderId="2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4" fontId="9" fillId="2" borderId="25" xfId="0" applyNumberFormat="1" applyFont="1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/>
    </xf>
    <xf numFmtId="43" fontId="2" fillId="2" borderId="26" xfId="1" applyFont="1" applyFill="1" applyBorder="1" applyAlignment="1">
      <alignment horizontal="center"/>
    </xf>
    <xf numFmtId="43" fontId="2" fillId="2" borderId="27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</cellXfs>
  <cellStyles count="200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_Sheet1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3" xfId="40"/>
    <cellStyle name="Плохой 2" xfId="41"/>
    <cellStyle name="Пояснение 2" xfId="42"/>
    <cellStyle name="Примечание 2" xfId="43"/>
    <cellStyle name="Связанная ячейка 2" xfId="44"/>
    <cellStyle name="Стиль 1" xfId="45"/>
    <cellStyle name="Стиль 1 10" xfId="46"/>
    <cellStyle name="Стиль 1 11" xfId="47"/>
    <cellStyle name="Стиль 1 11 2" xfId="48"/>
    <cellStyle name="Стиль 1 12" xfId="49"/>
    <cellStyle name="Стиль 1 12 2" xfId="50"/>
    <cellStyle name="Стиль 1 12 3" xfId="51"/>
    <cellStyle name="Стиль 1 12 4" xfId="52"/>
    <cellStyle name="Стиль 1 12 5" xfId="53"/>
    <cellStyle name="Стиль 1 12 6" xfId="54"/>
    <cellStyle name="Стиль 1 12 7" xfId="55"/>
    <cellStyle name="Стиль 1 12 8" xfId="56"/>
    <cellStyle name="Стиль 1 12 9" xfId="57"/>
    <cellStyle name="Стиль 1 13" xfId="58"/>
    <cellStyle name="Стиль 1 14" xfId="59"/>
    <cellStyle name="Стиль 1 15" xfId="60"/>
    <cellStyle name="Стиль 1 16" xfId="61"/>
    <cellStyle name="Стиль 1 17" xfId="62"/>
    <cellStyle name="Стиль 1 18" xfId="63"/>
    <cellStyle name="Стиль 1 19" xfId="64"/>
    <cellStyle name="Стиль 1 2" xfId="65"/>
    <cellStyle name="Стиль 1 2 10" xfId="66"/>
    <cellStyle name="Стиль 1 2 11" xfId="67"/>
    <cellStyle name="Стиль 1 2 12" xfId="68"/>
    <cellStyle name="Стиль 1 2 13" xfId="69"/>
    <cellStyle name="Стиль 1 2 14" xfId="70"/>
    <cellStyle name="Стиль 1 2 15" xfId="71"/>
    <cellStyle name="Стиль 1 2 16" xfId="72"/>
    <cellStyle name="Стиль 1 2 17" xfId="73"/>
    <cellStyle name="Стиль 1 2 18" xfId="74"/>
    <cellStyle name="Стиль 1 2 19" xfId="75"/>
    <cellStyle name="Стиль 1 2 2" xfId="76"/>
    <cellStyle name="Стиль 1 2 2 10" xfId="77"/>
    <cellStyle name="Стиль 1 2 2 11" xfId="78"/>
    <cellStyle name="Стиль 1 2 2 12" xfId="79"/>
    <cellStyle name="Стиль 1 2 2 13" xfId="80"/>
    <cellStyle name="Стиль 1 2 2 14" xfId="81"/>
    <cellStyle name="Стиль 1 2 2 15" xfId="82"/>
    <cellStyle name="Стиль 1 2 2 16" xfId="83"/>
    <cellStyle name="Стиль 1 2 2 17" xfId="84"/>
    <cellStyle name="Стиль 1 2 2 18" xfId="85"/>
    <cellStyle name="Стиль 1 2 2 19" xfId="86"/>
    <cellStyle name="Стиль 1 2 2 2" xfId="87"/>
    <cellStyle name="Стиль 1 2 2 2 10" xfId="88"/>
    <cellStyle name="Стиль 1 2 2 2 11" xfId="89"/>
    <cellStyle name="Стиль 1 2 2 2 12" xfId="90"/>
    <cellStyle name="Стиль 1 2 2 2 13" xfId="91"/>
    <cellStyle name="Стиль 1 2 2 2 14" xfId="92"/>
    <cellStyle name="Стиль 1 2 2 2 15" xfId="93"/>
    <cellStyle name="Стиль 1 2 2 2 16" xfId="94"/>
    <cellStyle name="Стиль 1 2 2 2 17" xfId="95"/>
    <cellStyle name="Стиль 1 2 2 2 18" xfId="96"/>
    <cellStyle name="Стиль 1 2 2 2 19" xfId="97"/>
    <cellStyle name="Стиль 1 2 2 2 2" xfId="98"/>
    <cellStyle name="Стиль 1 2 2 2 2 10" xfId="99"/>
    <cellStyle name="Стиль 1 2 2 2 2 11" xfId="100"/>
    <cellStyle name="Стиль 1 2 2 2 2 12" xfId="101"/>
    <cellStyle name="Стиль 1 2 2 2 2 13" xfId="102"/>
    <cellStyle name="Стиль 1 2 2 2 2 14" xfId="103"/>
    <cellStyle name="Стиль 1 2 2 2 2 15" xfId="104"/>
    <cellStyle name="Стиль 1 2 2 2 2 16" xfId="105"/>
    <cellStyle name="Стиль 1 2 2 2 2 17" xfId="106"/>
    <cellStyle name="Стиль 1 2 2 2 2 18" xfId="107"/>
    <cellStyle name="Стиль 1 2 2 2 2 19" xfId="108"/>
    <cellStyle name="Стиль 1 2 2 2 2 2" xfId="109"/>
    <cellStyle name="Стиль 1 2 2 2 2 2 2" xfId="110"/>
    <cellStyle name="Стиль 1 2 2 2 2 2 3" xfId="111"/>
    <cellStyle name="Стиль 1 2 2 2 2 2 4" xfId="112"/>
    <cellStyle name="Стиль 1 2 2 2 2 2 5" xfId="113"/>
    <cellStyle name="Стиль 1 2 2 2 2 2 6" xfId="114"/>
    <cellStyle name="Стиль 1 2 2 2 2 2 7" xfId="115"/>
    <cellStyle name="Стиль 1 2 2 2 2 2 8" xfId="116"/>
    <cellStyle name="Стиль 1 2 2 2 2 2 9" xfId="117"/>
    <cellStyle name="Стиль 1 2 2 2 2 20" xfId="118"/>
    <cellStyle name="Стиль 1 2 2 2 2 21" xfId="119"/>
    <cellStyle name="Стиль 1 2 2 2 2 3" xfId="120"/>
    <cellStyle name="Стиль 1 2 2 2 2 4" xfId="121"/>
    <cellStyle name="Стиль 1 2 2 2 2 5" xfId="122"/>
    <cellStyle name="Стиль 1 2 2 2 2 6" xfId="123"/>
    <cellStyle name="Стиль 1 2 2 2 2 7" xfId="124"/>
    <cellStyle name="Стиль 1 2 2 2 2 8" xfId="125"/>
    <cellStyle name="Стиль 1 2 2 2 2 9" xfId="126"/>
    <cellStyle name="Стиль 1 2 2 2 20" xfId="127"/>
    <cellStyle name="Стиль 1 2 2 2 21" xfId="128"/>
    <cellStyle name="Стиль 1 2 2 2 3" xfId="129"/>
    <cellStyle name="Стиль 1 2 2 2 3 2" xfId="130"/>
    <cellStyle name="Стиль 1 2 2 2 3 3" xfId="131"/>
    <cellStyle name="Стиль 1 2 2 2 3 4" xfId="132"/>
    <cellStyle name="Стиль 1 2 2 2 3 5" xfId="133"/>
    <cellStyle name="Стиль 1 2 2 2 3 6" xfId="134"/>
    <cellStyle name="Стиль 1 2 2 2 3 7" xfId="135"/>
    <cellStyle name="Стиль 1 2 2 2 3 8" xfId="136"/>
    <cellStyle name="Стиль 1 2 2 2 3 9" xfId="137"/>
    <cellStyle name="Стиль 1 2 2 2 4" xfId="138"/>
    <cellStyle name="Стиль 1 2 2 2 5" xfId="139"/>
    <cellStyle name="Стиль 1 2 2 2 6" xfId="140"/>
    <cellStyle name="Стиль 1 2 2 2 7" xfId="141"/>
    <cellStyle name="Стиль 1 2 2 2 8" xfId="142"/>
    <cellStyle name="Стиль 1 2 2 2 9" xfId="143"/>
    <cellStyle name="Стиль 1 2 2 20" xfId="144"/>
    <cellStyle name="Стиль 1 2 2 21" xfId="145"/>
    <cellStyle name="Стиль 1 2 2 3" xfId="146"/>
    <cellStyle name="Стиль 1 2 2 3 2" xfId="147"/>
    <cellStyle name="Стиль 1 2 2 3 3" xfId="148"/>
    <cellStyle name="Стиль 1 2 2 3 4" xfId="149"/>
    <cellStyle name="Стиль 1 2 2 3 5" xfId="150"/>
    <cellStyle name="Стиль 1 2 2 3 6" xfId="151"/>
    <cellStyle name="Стиль 1 2 2 3 7" xfId="152"/>
    <cellStyle name="Стиль 1 2 2 3 8" xfId="153"/>
    <cellStyle name="Стиль 1 2 2 3 9" xfId="154"/>
    <cellStyle name="Стиль 1 2 2 4" xfId="155"/>
    <cellStyle name="Стиль 1 2 2 5" xfId="156"/>
    <cellStyle name="Стиль 1 2 2 6" xfId="157"/>
    <cellStyle name="Стиль 1 2 2 7" xfId="158"/>
    <cellStyle name="Стиль 1 2 2 8" xfId="159"/>
    <cellStyle name="Стиль 1 2 2 9" xfId="160"/>
    <cellStyle name="Стиль 1 2 20" xfId="161"/>
    <cellStyle name="Стиль 1 2 21" xfId="162"/>
    <cellStyle name="Стиль 1 2 22" xfId="163"/>
    <cellStyle name="Стиль 1 2 3" xfId="164"/>
    <cellStyle name="Стиль 1 2 4" xfId="165"/>
    <cellStyle name="Стиль 1 2 4 2" xfId="166"/>
    <cellStyle name="Стиль 1 2 4 3" xfId="167"/>
    <cellStyle name="Стиль 1 2 4 4" xfId="168"/>
    <cellStyle name="Стиль 1 2 4 5" xfId="169"/>
    <cellStyle name="Стиль 1 2 4 6" xfId="170"/>
    <cellStyle name="Стиль 1 2 4 7" xfId="171"/>
    <cellStyle name="Стиль 1 2 4 8" xfId="172"/>
    <cellStyle name="Стиль 1 2 4 9" xfId="173"/>
    <cellStyle name="Стиль 1 2 5" xfId="174"/>
    <cellStyle name="Стиль 1 2 6" xfId="175"/>
    <cellStyle name="Стиль 1 2 7" xfId="176"/>
    <cellStyle name="Стиль 1 2 8" xfId="177"/>
    <cellStyle name="Стиль 1 2 9" xfId="178"/>
    <cellStyle name="Стиль 1 20" xfId="179"/>
    <cellStyle name="Стиль 1 21" xfId="180"/>
    <cellStyle name="Стиль 1 22" xfId="181"/>
    <cellStyle name="Стиль 1 23" xfId="182"/>
    <cellStyle name="Стиль 1 24" xfId="183"/>
    <cellStyle name="Стиль 1 25" xfId="184"/>
    <cellStyle name="Стиль 1 26" xfId="185"/>
    <cellStyle name="Стиль 1 27" xfId="186"/>
    <cellStyle name="Стиль 1 28" xfId="187"/>
    <cellStyle name="Стиль 1 29" xfId="188"/>
    <cellStyle name="Стиль 1 3" xfId="189"/>
    <cellStyle name="Стиль 1 30" xfId="190"/>
    <cellStyle name="Стиль 1 4" xfId="191"/>
    <cellStyle name="Стиль 1 5" xfId="192"/>
    <cellStyle name="Стиль 1 6" xfId="193"/>
    <cellStyle name="Стиль 1 7" xfId="194"/>
    <cellStyle name="Стиль 1 8" xfId="195"/>
    <cellStyle name="Стиль 1 9" xfId="196"/>
    <cellStyle name="Текст предупреждения 2" xfId="197"/>
    <cellStyle name="Финансовый" xfId="1" builtinId="3"/>
    <cellStyle name="Финансовый 2" xfId="198"/>
    <cellStyle name="Хороший 2" xfId="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123825</xdr:rowOff>
        </xdr:from>
        <xdr:to>
          <xdr:col>6</xdr:col>
          <xdr:colOff>2257425</xdr:colOff>
          <xdr:row>8</xdr:row>
          <xdr:rowOff>409575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8</xdr:row>
          <xdr:rowOff>85725</xdr:rowOff>
        </xdr:from>
        <xdr:to>
          <xdr:col>7</xdr:col>
          <xdr:colOff>1962150</xdr:colOff>
          <xdr:row>8</xdr:row>
          <xdr:rowOff>371475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14</xdr:row>
          <xdr:rowOff>38100</xdr:rowOff>
        </xdr:from>
        <xdr:to>
          <xdr:col>6</xdr:col>
          <xdr:colOff>2524125</xdr:colOff>
          <xdr:row>14</xdr:row>
          <xdr:rowOff>266700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</xdr:row>
          <xdr:rowOff>38100</xdr:rowOff>
        </xdr:from>
        <xdr:to>
          <xdr:col>7</xdr:col>
          <xdr:colOff>1885950</xdr:colOff>
          <xdr:row>14</xdr:row>
          <xdr:rowOff>323850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BreakPreview" zoomScale="74" zoomScaleNormal="85" zoomScaleSheetLayoutView="74" workbookViewId="0">
      <pane ySplit="7" topLeftCell="A26" activePane="bottomLeft" state="frozen"/>
      <selection pane="bottomLeft" activeCell="D8" sqref="D8:D41"/>
    </sheetView>
  </sheetViews>
  <sheetFormatPr defaultRowHeight="15" x14ac:dyDescent="0.25"/>
  <cols>
    <col min="1" max="1" width="57.5703125" style="2" customWidth="1"/>
    <col min="2" max="2" width="37.140625" style="2" customWidth="1"/>
    <col min="3" max="3" width="37" style="2" customWidth="1"/>
    <col min="4" max="4" width="37.140625" style="2" customWidth="1"/>
    <col min="5" max="5" width="73.28515625" style="2" customWidth="1"/>
    <col min="6" max="6" width="14" style="2" customWidth="1"/>
    <col min="7" max="7" width="39.28515625" style="2" customWidth="1"/>
    <col min="8" max="8" width="35" style="2" customWidth="1"/>
    <col min="9" max="9" width="29.5703125" style="2" customWidth="1"/>
    <col min="10" max="16384" width="9.140625" style="2"/>
  </cols>
  <sheetData>
    <row r="1" spans="1:9" ht="20.25" x14ac:dyDescent="0.3">
      <c r="A1" s="1" t="s">
        <v>34</v>
      </c>
      <c r="B1" s="1"/>
      <c r="C1" s="1"/>
      <c r="D1" s="1"/>
      <c r="E1" s="1"/>
      <c r="F1" s="1"/>
    </row>
    <row r="2" spans="1:9" ht="20.25" x14ac:dyDescent="0.3">
      <c r="A2" s="1"/>
      <c r="B2" s="1"/>
      <c r="C2" s="1"/>
      <c r="D2" s="1"/>
      <c r="E2" s="1"/>
      <c r="F2" s="1"/>
    </row>
    <row r="3" spans="1:9" ht="15.75" x14ac:dyDescent="0.25">
      <c r="A3" s="3" t="s">
        <v>35</v>
      </c>
      <c r="I3" s="2" t="s">
        <v>36</v>
      </c>
    </row>
    <row r="4" spans="1:9" ht="19.5" thickBot="1" x14ac:dyDescent="0.3">
      <c r="A4" s="42" t="s">
        <v>37</v>
      </c>
      <c r="B4" s="42"/>
      <c r="C4" s="42"/>
      <c r="D4" s="42"/>
      <c r="E4" s="42"/>
      <c r="F4" s="42"/>
      <c r="G4" s="43"/>
      <c r="H4" s="43"/>
      <c r="I4" s="43"/>
    </row>
    <row r="5" spans="1:9" ht="15.75" customHeight="1" x14ac:dyDescent="0.25">
      <c r="A5" s="44" t="s">
        <v>38</v>
      </c>
      <c r="B5" s="46" t="s">
        <v>0</v>
      </c>
      <c r="C5" s="46" t="s">
        <v>39</v>
      </c>
      <c r="D5" s="46" t="s">
        <v>40</v>
      </c>
      <c r="E5" s="46" t="s">
        <v>41</v>
      </c>
      <c r="F5" s="48" t="s">
        <v>42</v>
      </c>
      <c r="G5" s="50" t="s">
        <v>43</v>
      </c>
      <c r="H5" s="51"/>
      <c r="I5" s="52" t="s">
        <v>44</v>
      </c>
    </row>
    <row r="6" spans="1:9" ht="45.75" customHeight="1" thickBot="1" x14ac:dyDescent="0.3">
      <c r="A6" s="45"/>
      <c r="B6" s="47"/>
      <c r="C6" s="47"/>
      <c r="D6" s="47"/>
      <c r="E6" s="47"/>
      <c r="F6" s="49"/>
      <c r="G6" s="28" t="s">
        <v>45</v>
      </c>
      <c r="H6" s="28" t="s">
        <v>46</v>
      </c>
      <c r="I6" s="53"/>
    </row>
    <row r="7" spans="1:9" x14ac:dyDescent="0.25">
      <c r="A7" s="54" t="s">
        <v>11</v>
      </c>
      <c r="B7" s="55"/>
      <c r="C7" s="55"/>
      <c r="D7" s="55"/>
      <c r="E7" s="55"/>
      <c r="F7" s="55"/>
      <c r="G7" s="56"/>
      <c r="H7" s="56"/>
      <c r="I7" s="57"/>
    </row>
    <row r="8" spans="1:9" x14ac:dyDescent="0.25">
      <c r="A8" s="58" t="s">
        <v>35</v>
      </c>
      <c r="B8" s="58" t="s">
        <v>47</v>
      </c>
      <c r="C8" s="58" t="s">
        <v>48</v>
      </c>
      <c r="D8" s="61">
        <v>42005</v>
      </c>
      <c r="E8" s="64" t="s">
        <v>49</v>
      </c>
      <c r="F8" s="29"/>
      <c r="G8" s="67" t="s">
        <v>50</v>
      </c>
      <c r="H8" s="68"/>
      <c r="I8" s="69"/>
    </row>
    <row r="9" spans="1:9" ht="39.75" customHeight="1" x14ac:dyDescent="0.25">
      <c r="A9" s="59"/>
      <c r="B9" s="59"/>
      <c r="C9" s="59"/>
      <c r="D9" s="62"/>
      <c r="E9" s="65"/>
      <c r="F9" s="30" t="s">
        <v>51</v>
      </c>
      <c r="G9" s="31"/>
      <c r="H9" s="31"/>
      <c r="I9" s="32"/>
    </row>
    <row r="10" spans="1:9" x14ac:dyDescent="0.25">
      <c r="A10" s="59"/>
      <c r="B10" s="59"/>
      <c r="C10" s="59"/>
      <c r="D10" s="62"/>
      <c r="E10" s="65"/>
      <c r="F10" s="30" t="s">
        <v>52</v>
      </c>
      <c r="G10" s="31">
        <v>222594.24</v>
      </c>
      <c r="H10" s="31">
        <v>12.38</v>
      </c>
      <c r="I10" s="32">
        <v>318.82</v>
      </c>
    </row>
    <row r="11" spans="1:9" x14ac:dyDescent="0.25">
      <c r="A11" s="59"/>
      <c r="B11" s="59"/>
      <c r="C11" s="59"/>
      <c r="D11" s="62"/>
      <c r="E11" s="65"/>
      <c r="F11" s="30" t="s">
        <v>53</v>
      </c>
      <c r="G11" s="31">
        <v>746496.29</v>
      </c>
      <c r="H11" s="31">
        <v>150.32</v>
      </c>
      <c r="I11" s="32">
        <v>1121.71</v>
      </c>
    </row>
    <row r="12" spans="1:9" x14ac:dyDescent="0.25">
      <c r="A12" s="59"/>
      <c r="B12" s="59"/>
      <c r="C12" s="59"/>
      <c r="D12" s="62"/>
      <c r="E12" s="65"/>
      <c r="F12" s="30" t="s">
        <v>54</v>
      </c>
      <c r="G12" s="31">
        <v>967255.24</v>
      </c>
      <c r="H12" s="31">
        <v>284.97000000000003</v>
      </c>
      <c r="I12" s="32">
        <v>1438.79</v>
      </c>
    </row>
    <row r="13" spans="1:9" x14ac:dyDescent="0.25">
      <c r="A13" s="59"/>
      <c r="B13" s="59"/>
      <c r="C13" s="59"/>
      <c r="D13" s="62"/>
      <c r="E13" s="65"/>
      <c r="F13" s="30" t="s">
        <v>55</v>
      </c>
      <c r="G13" s="31">
        <v>1113595.97</v>
      </c>
      <c r="H13" s="31">
        <v>491.53</v>
      </c>
      <c r="I13" s="32">
        <v>2191.4899999999998</v>
      </c>
    </row>
    <row r="14" spans="1:9" x14ac:dyDescent="0.25">
      <c r="A14" s="59"/>
      <c r="B14" s="59"/>
      <c r="C14" s="59"/>
      <c r="D14" s="62"/>
      <c r="E14" s="65"/>
      <c r="F14" s="30"/>
      <c r="G14" s="67" t="s">
        <v>16</v>
      </c>
      <c r="H14" s="68"/>
      <c r="I14" s="69"/>
    </row>
    <row r="15" spans="1:9" ht="34.5" customHeight="1" x14ac:dyDescent="0.25">
      <c r="A15" s="59"/>
      <c r="B15" s="59"/>
      <c r="C15" s="59"/>
      <c r="D15" s="62"/>
      <c r="E15" s="65"/>
      <c r="F15" s="30" t="s">
        <v>51</v>
      </c>
      <c r="G15" s="33"/>
      <c r="H15" s="33"/>
      <c r="I15" s="34"/>
    </row>
    <row r="16" spans="1:9" x14ac:dyDescent="0.25">
      <c r="A16" s="59"/>
      <c r="B16" s="59"/>
      <c r="C16" s="59"/>
      <c r="D16" s="62"/>
      <c r="E16" s="65"/>
      <c r="F16" s="30" t="s">
        <v>52</v>
      </c>
      <c r="G16" s="33">
        <v>229206.37</v>
      </c>
      <c r="H16" s="33">
        <v>41.6</v>
      </c>
      <c r="I16" s="34">
        <v>337.43</v>
      </c>
    </row>
    <row r="17" spans="1:9" x14ac:dyDescent="0.25">
      <c r="A17" s="59"/>
      <c r="B17" s="59"/>
      <c r="C17" s="59"/>
      <c r="D17" s="62"/>
      <c r="E17" s="65"/>
      <c r="F17" s="30" t="s">
        <v>53</v>
      </c>
      <c r="G17" s="33">
        <v>767794.3</v>
      </c>
      <c r="H17" s="33">
        <v>223.51</v>
      </c>
      <c r="I17" s="34">
        <v>1160.96</v>
      </c>
    </row>
    <row r="18" spans="1:9" x14ac:dyDescent="0.25">
      <c r="A18" s="59"/>
      <c r="B18" s="59"/>
      <c r="C18" s="59"/>
      <c r="D18" s="62"/>
      <c r="E18" s="65"/>
      <c r="F18" s="30" t="s">
        <v>54</v>
      </c>
      <c r="G18" s="33">
        <v>986464.75</v>
      </c>
      <c r="H18" s="33">
        <v>303.22000000000003</v>
      </c>
      <c r="I18" s="34">
        <v>1466.29</v>
      </c>
    </row>
    <row r="19" spans="1:9" x14ac:dyDescent="0.25">
      <c r="A19" s="59"/>
      <c r="B19" s="59"/>
      <c r="C19" s="59"/>
      <c r="D19" s="62"/>
      <c r="E19" s="66"/>
      <c r="F19" s="30" t="s">
        <v>55</v>
      </c>
      <c r="G19" s="33">
        <v>1133957.24</v>
      </c>
      <c r="H19" s="33">
        <v>515.71</v>
      </c>
      <c r="I19" s="34">
        <v>2225.4</v>
      </c>
    </row>
    <row r="20" spans="1:9" x14ac:dyDescent="0.25">
      <c r="A20" s="59"/>
      <c r="B20" s="59"/>
      <c r="C20" s="59"/>
      <c r="D20" s="62"/>
      <c r="E20" s="35" t="s">
        <v>56</v>
      </c>
      <c r="F20" s="35"/>
      <c r="G20" s="67" t="s">
        <v>50</v>
      </c>
      <c r="H20" s="68"/>
      <c r="I20" s="69"/>
    </row>
    <row r="21" spans="1:9" x14ac:dyDescent="0.25">
      <c r="A21" s="59"/>
      <c r="B21" s="59"/>
      <c r="C21" s="59"/>
      <c r="D21" s="62"/>
      <c r="E21" s="36" t="s">
        <v>57</v>
      </c>
      <c r="F21" s="36"/>
      <c r="G21" s="31"/>
      <c r="H21" s="31"/>
      <c r="I21" s="32"/>
    </row>
    <row r="22" spans="1:9" ht="28.5" customHeight="1" x14ac:dyDescent="0.25">
      <c r="A22" s="59"/>
      <c r="B22" s="59"/>
      <c r="C22" s="59"/>
      <c r="D22" s="62"/>
      <c r="E22" s="37" t="s">
        <v>58</v>
      </c>
      <c r="F22" s="37"/>
      <c r="G22" s="31"/>
      <c r="H22" s="31"/>
      <c r="I22" s="32">
        <f>1150.16/1.18</f>
        <v>974.7118644067798</v>
      </c>
    </row>
    <row r="23" spans="1:9" ht="43.5" customHeight="1" x14ac:dyDescent="0.25">
      <c r="A23" s="59"/>
      <c r="B23" s="59"/>
      <c r="C23" s="59"/>
      <c r="D23" s="62"/>
      <c r="E23" s="37" t="s">
        <v>59</v>
      </c>
      <c r="F23" s="37"/>
      <c r="G23" s="31"/>
      <c r="H23" s="31"/>
      <c r="I23" s="32">
        <f>646.16/1.18</f>
        <v>547.59322033898309</v>
      </c>
    </row>
    <row r="24" spans="1:9" x14ac:dyDescent="0.25">
      <c r="A24" s="59"/>
      <c r="B24" s="59"/>
      <c r="C24" s="59"/>
      <c r="D24" s="62"/>
      <c r="E24" s="37" t="s">
        <v>60</v>
      </c>
      <c r="F24" s="37"/>
      <c r="G24" s="31"/>
      <c r="H24" s="31"/>
      <c r="I24" s="32">
        <f>646.16/1.18</f>
        <v>547.59322033898309</v>
      </c>
    </row>
    <row r="25" spans="1:9" ht="29.25" customHeight="1" x14ac:dyDescent="0.25">
      <c r="A25" s="59"/>
      <c r="B25" s="59"/>
      <c r="C25" s="59"/>
      <c r="D25" s="62"/>
      <c r="E25" s="37" t="s">
        <v>61</v>
      </c>
      <c r="F25" s="37"/>
      <c r="G25" s="31"/>
      <c r="H25" s="31"/>
      <c r="I25" s="32"/>
    </row>
    <row r="26" spans="1:9" ht="54" customHeight="1" x14ac:dyDescent="0.25">
      <c r="A26" s="59"/>
      <c r="B26" s="59"/>
      <c r="C26" s="59"/>
      <c r="D26" s="62"/>
      <c r="E26" s="38" t="s">
        <v>62</v>
      </c>
      <c r="F26" s="38"/>
      <c r="G26" s="33"/>
      <c r="H26" s="33"/>
      <c r="I26" s="34">
        <f>1150.16/1.18</f>
        <v>974.7118644067798</v>
      </c>
    </row>
    <row r="27" spans="1:9" ht="42" customHeight="1" x14ac:dyDescent="0.25">
      <c r="A27" s="59"/>
      <c r="B27" s="59"/>
      <c r="C27" s="59"/>
      <c r="D27" s="62"/>
      <c r="E27" s="38" t="s">
        <v>63</v>
      </c>
      <c r="F27" s="38"/>
      <c r="G27" s="33"/>
      <c r="H27" s="33"/>
      <c r="I27" s="34">
        <f>1150.16/1.18</f>
        <v>974.7118644067798</v>
      </c>
    </row>
    <row r="28" spans="1:9" x14ac:dyDescent="0.25">
      <c r="A28" s="59"/>
      <c r="B28" s="59"/>
      <c r="C28" s="59"/>
      <c r="D28" s="62"/>
      <c r="E28" s="38" t="s">
        <v>64</v>
      </c>
      <c r="F28" s="38"/>
      <c r="G28" s="33"/>
      <c r="H28" s="33"/>
      <c r="I28" s="34">
        <f>1150.16/1.18</f>
        <v>974.7118644067798</v>
      </c>
    </row>
    <row r="29" spans="1:9" ht="94.5" customHeight="1" x14ac:dyDescent="0.25">
      <c r="A29" s="59"/>
      <c r="B29" s="59"/>
      <c r="C29" s="59"/>
      <c r="D29" s="62"/>
      <c r="E29" s="38" t="s">
        <v>65</v>
      </c>
      <c r="F29" s="38"/>
      <c r="G29" s="33"/>
      <c r="H29" s="33"/>
      <c r="I29" s="34">
        <f>1150.16/1.18</f>
        <v>974.7118644067798</v>
      </c>
    </row>
    <row r="30" spans="1:9" ht="83.25" customHeight="1" x14ac:dyDescent="0.25">
      <c r="A30" s="59"/>
      <c r="B30" s="59"/>
      <c r="C30" s="59"/>
      <c r="D30" s="62"/>
      <c r="E30" s="38" t="s">
        <v>66</v>
      </c>
      <c r="F30" s="38"/>
      <c r="G30" s="33"/>
      <c r="H30" s="33"/>
      <c r="I30" s="34">
        <f>1150.16/1.18</f>
        <v>974.7118644067798</v>
      </c>
    </row>
    <row r="31" spans="1:9" x14ac:dyDescent="0.25">
      <c r="A31" s="59"/>
      <c r="B31" s="59"/>
      <c r="C31" s="59"/>
      <c r="D31" s="62"/>
      <c r="E31" s="35" t="s">
        <v>56</v>
      </c>
      <c r="F31" s="39"/>
      <c r="G31" s="67" t="s">
        <v>16</v>
      </c>
      <c r="H31" s="68"/>
      <c r="I31" s="69"/>
    </row>
    <row r="32" spans="1:9" x14ac:dyDescent="0.25">
      <c r="A32" s="59"/>
      <c r="B32" s="59"/>
      <c r="C32" s="59"/>
      <c r="D32" s="62"/>
      <c r="E32" s="36" t="s">
        <v>57</v>
      </c>
      <c r="F32" s="40"/>
      <c r="G32" s="33"/>
      <c r="H32" s="33"/>
      <c r="I32" s="34"/>
    </row>
    <row r="33" spans="1:9" ht="29.25" customHeight="1" x14ac:dyDescent="0.25">
      <c r="A33" s="59"/>
      <c r="B33" s="59"/>
      <c r="C33" s="59"/>
      <c r="D33" s="62"/>
      <c r="E33" s="37" t="s">
        <v>58</v>
      </c>
      <c r="F33" s="38"/>
      <c r="G33" s="33"/>
      <c r="H33" s="33"/>
      <c r="I33" s="34">
        <f>1288.34/1.18</f>
        <v>1091.8135593220338</v>
      </c>
    </row>
    <row r="34" spans="1:9" ht="41.25" customHeight="1" x14ac:dyDescent="0.25">
      <c r="A34" s="59"/>
      <c r="B34" s="59"/>
      <c r="C34" s="59"/>
      <c r="D34" s="62"/>
      <c r="E34" s="37" t="s">
        <v>59</v>
      </c>
      <c r="F34" s="38"/>
      <c r="G34" s="33"/>
      <c r="H34" s="33"/>
      <c r="I34" s="34">
        <f>736.34/1.18</f>
        <v>624.01694915254245</v>
      </c>
    </row>
    <row r="35" spans="1:9" ht="18.75" customHeight="1" x14ac:dyDescent="0.25">
      <c r="A35" s="59"/>
      <c r="B35" s="59"/>
      <c r="C35" s="59"/>
      <c r="D35" s="62"/>
      <c r="E35" s="37" t="s">
        <v>60</v>
      </c>
      <c r="F35" s="38"/>
      <c r="G35" s="33"/>
      <c r="H35" s="33"/>
      <c r="I35" s="34">
        <f>736.34/1.18</f>
        <v>624.01694915254245</v>
      </c>
    </row>
    <row r="36" spans="1:9" ht="28.5" customHeight="1" x14ac:dyDescent="0.25">
      <c r="A36" s="59"/>
      <c r="B36" s="59"/>
      <c r="C36" s="59"/>
      <c r="D36" s="62"/>
      <c r="E36" s="37" t="s">
        <v>61</v>
      </c>
      <c r="F36" s="38"/>
      <c r="G36" s="33"/>
      <c r="H36" s="33"/>
      <c r="I36" s="34"/>
    </row>
    <row r="37" spans="1:9" ht="53.25" customHeight="1" x14ac:dyDescent="0.25">
      <c r="A37" s="59"/>
      <c r="B37" s="59"/>
      <c r="C37" s="59"/>
      <c r="D37" s="62"/>
      <c r="E37" s="38" t="s">
        <v>62</v>
      </c>
      <c r="F37" s="38"/>
      <c r="G37" s="33"/>
      <c r="H37" s="33"/>
      <c r="I37" s="34">
        <f t="shared" ref="I37:I41" si="0">1288.34/1.18</f>
        <v>1091.8135593220338</v>
      </c>
    </row>
    <row r="38" spans="1:9" ht="40.5" customHeight="1" x14ac:dyDescent="0.25">
      <c r="A38" s="59"/>
      <c r="B38" s="59"/>
      <c r="C38" s="59"/>
      <c r="D38" s="62"/>
      <c r="E38" s="38" t="s">
        <v>63</v>
      </c>
      <c r="F38" s="38"/>
      <c r="G38" s="33"/>
      <c r="H38" s="33"/>
      <c r="I38" s="34">
        <f t="shared" si="0"/>
        <v>1091.8135593220338</v>
      </c>
    </row>
    <row r="39" spans="1:9" x14ac:dyDescent="0.25">
      <c r="A39" s="59"/>
      <c r="B39" s="59"/>
      <c r="C39" s="59"/>
      <c r="D39" s="62"/>
      <c r="E39" s="38" t="s">
        <v>64</v>
      </c>
      <c r="F39" s="38"/>
      <c r="G39" s="33"/>
      <c r="H39" s="33"/>
      <c r="I39" s="34">
        <f t="shared" si="0"/>
        <v>1091.8135593220338</v>
      </c>
    </row>
    <row r="40" spans="1:9" ht="93" customHeight="1" x14ac:dyDescent="0.25">
      <c r="A40" s="59"/>
      <c r="B40" s="59"/>
      <c r="C40" s="59"/>
      <c r="D40" s="62"/>
      <c r="E40" s="38" t="s">
        <v>65</v>
      </c>
      <c r="F40" s="38"/>
      <c r="G40" s="33"/>
      <c r="H40" s="33"/>
      <c r="I40" s="34">
        <f t="shared" si="0"/>
        <v>1091.8135593220338</v>
      </c>
    </row>
    <row r="41" spans="1:9" ht="81.75" customHeight="1" x14ac:dyDescent="0.25">
      <c r="A41" s="60"/>
      <c r="B41" s="60"/>
      <c r="C41" s="60"/>
      <c r="D41" s="63"/>
      <c r="E41" s="37" t="s">
        <v>66</v>
      </c>
      <c r="F41" s="37"/>
      <c r="G41" s="31"/>
      <c r="H41" s="31"/>
      <c r="I41" s="32">
        <f t="shared" si="0"/>
        <v>1091.8135593220338</v>
      </c>
    </row>
    <row r="42" spans="1:9" ht="21" customHeight="1" x14ac:dyDescent="0.3">
      <c r="A42" s="41" t="s">
        <v>67</v>
      </c>
    </row>
  </sheetData>
  <mergeCells count="19">
    <mergeCell ref="A7:I7"/>
    <mergeCell ref="A8:A41"/>
    <mergeCell ref="B8:B41"/>
    <mergeCell ref="C8:C41"/>
    <mergeCell ref="D8:D41"/>
    <mergeCell ref="E8:E19"/>
    <mergeCell ref="G8:I8"/>
    <mergeCell ref="G14:I14"/>
    <mergeCell ref="G20:I20"/>
    <mergeCell ref="G31:I31"/>
    <mergeCell ref="A4:I4"/>
    <mergeCell ref="A5:A6"/>
    <mergeCell ref="B5:B6"/>
    <mergeCell ref="C5:C6"/>
    <mergeCell ref="D5:D6"/>
    <mergeCell ref="E5:E6"/>
    <mergeCell ref="F5:F6"/>
    <mergeCell ref="G5:H5"/>
    <mergeCell ref="I5:I6"/>
  </mergeCells>
  <pageMargins left="0.7" right="0.7" top="0.75" bottom="0.75" header="0.3" footer="0.3"/>
  <pageSetup paperSize="9" scale="36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6</xdr:col>
                <xdr:colOff>104775</xdr:colOff>
                <xdr:row>8</xdr:row>
                <xdr:rowOff>123825</xdr:rowOff>
              </from>
              <to>
                <xdr:col>6</xdr:col>
                <xdr:colOff>2257425</xdr:colOff>
                <xdr:row>8</xdr:row>
                <xdr:rowOff>409575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7</xdr:col>
                <xdr:colOff>361950</xdr:colOff>
                <xdr:row>8</xdr:row>
                <xdr:rowOff>85725</xdr:rowOff>
              </from>
              <to>
                <xdr:col>7</xdr:col>
                <xdr:colOff>1962150</xdr:colOff>
                <xdr:row>8</xdr:row>
                <xdr:rowOff>371475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6</xdr:col>
                <xdr:colOff>57150</xdr:colOff>
                <xdr:row>14</xdr:row>
                <xdr:rowOff>38100</xdr:rowOff>
              </from>
              <to>
                <xdr:col>6</xdr:col>
                <xdr:colOff>2524125</xdr:colOff>
                <xdr:row>14</xdr:row>
                <xdr:rowOff>266700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>
              <from>
                <xdr:col>7</xdr:col>
                <xdr:colOff>295275</xdr:colOff>
                <xdr:row>14</xdr:row>
                <xdr:rowOff>38100</xdr:rowOff>
              </from>
              <to>
                <xdr:col>7</xdr:col>
                <xdr:colOff>1885950</xdr:colOff>
                <xdr:row>14</xdr:row>
                <xdr:rowOff>323850</xdr:rowOff>
              </to>
            </anchor>
          </objectPr>
        </oleObject>
      </mc:Choice>
      <mc:Fallback>
        <oleObject progId="Equation.3" shapeId="1028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tabSelected="1" topLeftCell="A7" zoomScale="80" zoomScaleNormal="80" workbookViewId="0">
      <selection activeCell="H22" sqref="H22"/>
    </sheetView>
  </sheetViews>
  <sheetFormatPr defaultRowHeight="15" x14ac:dyDescent="0.25"/>
  <cols>
    <col min="1" max="1" width="4.5703125" style="23" customWidth="1"/>
    <col min="2" max="2" width="13.7109375" customWidth="1"/>
    <col min="3" max="3" width="22.28515625" customWidth="1"/>
    <col min="4" max="4" width="35.7109375" customWidth="1"/>
    <col min="5" max="5" width="27.85546875" style="21" customWidth="1"/>
    <col min="6" max="8" width="23.5703125" customWidth="1"/>
    <col min="9" max="9" width="26.28515625" customWidth="1"/>
    <col min="10" max="10" width="25.140625" customWidth="1"/>
  </cols>
  <sheetData>
    <row r="1" spans="1:10" ht="20.25" x14ac:dyDescent="0.3">
      <c r="A1" s="1" t="s">
        <v>5</v>
      </c>
      <c r="B1" s="2"/>
      <c r="C1" s="2"/>
      <c r="D1" s="2"/>
      <c r="E1" s="9"/>
      <c r="F1" s="2"/>
      <c r="G1" s="2"/>
      <c r="H1" s="2"/>
    </row>
    <row r="2" spans="1:10" ht="15.75" x14ac:dyDescent="0.25">
      <c r="A2" s="3" t="s">
        <v>11</v>
      </c>
      <c r="B2" s="2"/>
      <c r="C2" s="2"/>
      <c r="D2" s="2"/>
      <c r="E2" s="9"/>
      <c r="F2" s="2"/>
      <c r="G2" s="2"/>
      <c r="I2" s="2"/>
      <c r="J2" s="2"/>
    </row>
    <row r="3" spans="1:10" ht="16.5" thickBot="1" x14ac:dyDescent="0.3">
      <c r="A3" s="3" t="s">
        <v>6</v>
      </c>
      <c r="B3" s="2"/>
      <c r="C3" s="2"/>
      <c r="D3" s="2"/>
      <c r="E3" s="9"/>
      <c r="F3" s="2"/>
      <c r="G3" s="2"/>
      <c r="H3" s="2"/>
      <c r="I3" s="2"/>
      <c r="J3" s="2"/>
    </row>
    <row r="4" spans="1:10" ht="46.5" customHeight="1" thickBot="1" x14ac:dyDescent="0.3">
      <c r="A4" s="5" t="s">
        <v>7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8</v>
      </c>
      <c r="G4" s="6" t="s">
        <v>9</v>
      </c>
      <c r="H4" s="7" t="s">
        <v>10</v>
      </c>
      <c r="I4" s="8" t="s">
        <v>32</v>
      </c>
      <c r="J4" s="24" t="s">
        <v>33</v>
      </c>
    </row>
    <row r="5" spans="1:10" ht="26.25" customHeight="1" x14ac:dyDescent="0.25">
      <c r="A5" s="78">
        <v>1</v>
      </c>
      <c r="B5" s="77" t="s">
        <v>17</v>
      </c>
      <c r="C5" s="74">
        <v>42003</v>
      </c>
      <c r="D5" s="79" t="s">
        <v>18</v>
      </c>
      <c r="E5" s="25" t="s">
        <v>15</v>
      </c>
      <c r="F5" s="26">
        <f>221221.14</f>
        <v>221221.14</v>
      </c>
      <c r="G5" s="26">
        <v>0</v>
      </c>
      <c r="H5" s="27">
        <v>373.37</v>
      </c>
      <c r="I5" s="11">
        <v>302000</v>
      </c>
      <c r="J5" s="11">
        <v>84.95</v>
      </c>
    </row>
    <row r="6" spans="1:10" ht="26.25" customHeight="1" x14ac:dyDescent="0.25">
      <c r="A6" s="70"/>
      <c r="B6" s="75"/>
      <c r="C6" s="75"/>
      <c r="D6" s="80"/>
      <c r="E6" s="13" t="s">
        <v>16</v>
      </c>
      <c r="F6" s="14">
        <v>233578.67</v>
      </c>
      <c r="G6" s="14">
        <v>0</v>
      </c>
      <c r="H6" s="15">
        <v>395.18</v>
      </c>
      <c r="I6" s="12">
        <v>289000</v>
      </c>
      <c r="J6" s="12">
        <v>81.489999999999995</v>
      </c>
    </row>
    <row r="7" spans="1:10" ht="20.100000000000001" customHeight="1" x14ac:dyDescent="0.25">
      <c r="A7" s="70">
        <v>2</v>
      </c>
      <c r="B7" s="75"/>
      <c r="C7" s="75"/>
      <c r="D7" s="71" t="s">
        <v>19</v>
      </c>
      <c r="E7" s="10" t="s">
        <v>15</v>
      </c>
      <c r="F7" s="14">
        <f>328297.39</f>
        <v>328297.39</v>
      </c>
      <c r="G7" s="14">
        <f>0.21824*1000</f>
        <v>218.23999999999998</v>
      </c>
      <c r="H7" s="15">
        <v>931.41</v>
      </c>
      <c r="I7" s="12">
        <f>1.3411*1000</f>
        <v>1341.1</v>
      </c>
      <c r="J7" s="12">
        <f>0.48555</f>
        <v>0.48554999999999998</v>
      </c>
    </row>
    <row r="8" spans="1:10" ht="21.75" customHeight="1" x14ac:dyDescent="0.25">
      <c r="A8" s="70"/>
      <c r="B8" s="75"/>
      <c r="C8" s="75"/>
      <c r="D8" s="71"/>
      <c r="E8" s="13" t="s">
        <v>16</v>
      </c>
      <c r="F8" s="14">
        <f>383687.06</f>
        <v>383687.06</v>
      </c>
      <c r="G8" s="14">
        <v>112.83</v>
      </c>
      <c r="H8" s="15">
        <v>980.31</v>
      </c>
      <c r="I8" s="12">
        <f>1.80149*1000</f>
        <v>1801.49</v>
      </c>
      <c r="J8" s="12">
        <f>0.67883</f>
        <v>0.67883000000000004</v>
      </c>
    </row>
    <row r="9" spans="1:10" ht="20.100000000000001" customHeight="1" x14ac:dyDescent="0.25">
      <c r="A9" s="70">
        <v>3</v>
      </c>
      <c r="B9" s="75"/>
      <c r="C9" s="75"/>
      <c r="D9" s="71" t="s">
        <v>20</v>
      </c>
      <c r="E9" s="10" t="s">
        <v>15</v>
      </c>
      <c r="F9" s="14">
        <f>105033.02</f>
        <v>105033.02</v>
      </c>
      <c r="G9" s="14">
        <f>0.04471*1000</f>
        <v>44.71</v>
      </c>
      <c r="H9" s="15">
        <f>0.20679*1000</f>
        <v>206.79</v>
      </c>
      <c r="I9" s="12">
        <f>149.12*1000</f>
        <v>149120</v>
      </c>
      <c r="J9" s="12">
        <f>38.35</f>
        <v>38.35</v>
      </c>
    </row>
    <row r="10" spans="1:10" ht="22.5" customHeight="1" x14ac:dyDescent="0.25">
      <c r="A10" s="70"/>
      <c r="B10" s="75"/>
      <c r="C10" s="75"/>
      <c r="D10" s="71"/>
      <c r="E10" s="13" t="s">
        <v>16</v>
      </c>
      <c r="F10" s="14">
        <f>105033.02</f>
        <v>105033.02</v>
      </c>
      <c r="G10" s="14">
        <v>44.01</v>
      </c>
      <c r="H10" s="15">
        <v>205.07</v>
      </c>
      <c r="I10" s="12">
        <f>144.01*1000</f>
        <v>144010</v>
      </c>
      <c r="J10" s="12">
        <v>36.81</v>
      </c>
    </row>
    <row r="11" spans="1:10" ht="23.25" customHeight="1" x14ac:dyDescent="0.25">
      <c r="A11" s="70">
        <v>4</v>
      </c>
      <c r="B11" s="75"/>
      <c r="C11" s="75"/>
      <c r="D11" s="71" t="s">
        <v>21</v>
      </c>
      <c r="E11" s="10" t="s">
        <v>15</v>
      </c>
      <c r="F11" s="14">
        <v>149610.1</v>
      </c>
      <c r="G11" s="14">
        <v>209.33</v>
      </c>
      <c r="H11" s="15">
        <v>497.08</v>
      </c>
      <c r="I11" s="12">
        <f>38.19*1000</f>
        <v>38190</v>
      </c>
      <c r="J11" s="12">
        <f>12.24</f>
        <v>12.24</v>
      </c>
    </row>
    <row r="12" spans="1:10" ht="23.25" customHeight="1" x14ac:dyDescent="0.25">
      <c r="A12" s="70"/>
      <c r="B12" s="75"/>
      <c r="C12" s="75"/>
      <c r="D12" s="71"/>
      <c r="E12" s="13" t="s">
        <v>16</v>
      </c>
      <c r="F12" s="14">
        <v>149610.1</v>
      </c>
      <c r="G12" s="14">
        <v>216.29</v>
      </c>
      <c r="H12" s="15">
        <v>498.3</v>
      </c>
      <c r="I12" s="12">
        <f>34.82*1000</f>
        <v>34820</v>
      </c>
      <c r="J12" s="12">
        <v>10.94</v>
      </c>
    </row>
    <row r="13" spans="1:10" ht="22.5" customHeight="1" x14ac:dyDescent="0.25">
      <c r="A13" s="70">
        <v>5</v>
      </c>
      <c r="B13" s="75"/>
      <c r="C13" s="75"/>
      <c r="D13" s="71" t="s">
        <v>22</v>
      </c>
      <c r="E13" s="10" t="s">
        <v>15</v>
      </c>
      <c r="F13" s="14">
        <v>17313.57</v>
      </c>
      <c r="G13" s="14">
        <f>0.00997*1000</f>
        <v>9.9699999999999989</v>
      </c>
      <c r="H13" s="15">
        <v>35.71</v>
      </c>
      <c r="I13" s="12">
        <f>42.19*1000</f>
        <v>42190</v>
      </c>
      <c r="J13" s="12">
        <f>10.45</f>
        <v>10.45</v>
      </c>
    </row>
    <row r="14" spans="1:10" ht="22.5" customHeight="1" x14ac:dyDescent="0.25">
      <c r="A14" s="70"/>
      <c r="B14" s="75"/>
      <c r="C14" s="75"/>
      <c r="D14" s="71"/>
      <c r="E14" s="13" t="s">
        <v>16</v>
      </c>
      <c r="F14" s="14">
        <v>17313.57</v>
      </c>
      <c r="G14" s="14">
        <v>9.93</v>
      </c>
      <c r="H14" s="15">
        <v>37</v>
      </c>
      <c r="I14" s="12">
        <f>42.67*1000</f>
        <v>42670</v>
      </c>
      <c r="J14" s="12">
        <f>11.12</f>
        <v>11.12</v>
      </c>
    </row>
    <row r="15" spans="1:10" ht="20.100000000000001" customHeight="1" x14ac:dyDescent="0.25">
      <c r="A15" s="70">
        <v>6</v>
      </c>
      <c r="B15" s="75"/>
      <c r="C15" s="75"/>
      <c r="D15" s="71" t="s">
        <v>23</v>
      </c>
      <c r="E15" s="10" t="s">
        <v>15</v>
      </c>
      <c r="F15" s="14">
        <v>650150.55000000005</v>
      </c>
      <c r="G15" s="14">
        <v>410.1</v>
      </c>
      <c r="H15" s="15">
        <v>1577.85</v>
      </c>
      <c r="I15" s="12">
        <f>96.33*1000</f>
        <v>96330</v>
      </c>
      <c r="J15" s="12">
        <v>28.84</v>
      </c>
    </row>
    <row r="16" spans="1:10" ht="20.100000000000001" customHeight="1" x14ac:dyDescent="0.25">
      <c r="A16" s="70"/>
      <c r="B16" s="75"/>
      <c r="C16" s="75"/>
      <c r="D16" s="71"/>
      <c r="E16" s="13" t="s">
        <v>16</v>
      </c>
      <c r="F16" s="14">
        <v>650150.55000000005</v>
      </c>
      <c r="G16" s="14">
        <v>369.79</v>
      </c>
      <c r="H16" s="15">
        <v>1579.07</v>
      </c>
      <c r="I16" s="12">
        <f>83.26*1000</f>
        <v>83260</v>
      </c>
      <c r="J16" s="12">
        <v>25.81</v>
      </c>
    </row>
    <row r="17" spans="1:10" ht="20.100000000000001" customHeight="1" x14ac:dyDescent="0.25">
      <c r="A17" s="70">
        <v>7</v>
      </c>
      <c r="B17" s="75"/>
      <c r="C17" s="75"/>
      <c r="D17" s="71" t="s">
        <v>24</v>
      </c>
      <c r="E17" s="10" t="s">
        <v>15</v>
      </c>
      <c r="F17" s="14">
        <v>27946.93</v>
      </c>
      <c r="G17" s="14">
        <f>0.01148*1000</f>
        <v>11.48</v>
      </c>
      <c r="H17" s="15">
        <f>0.06489*1000</f>
        <v>64.89</v>
      </c>
      <c r="I17" s="12">
        <f>13.45*1000</f>
        <v>13450</v>
      </c>
      <c r="J17" s="12">
        <v>4.28</v>
      </c>
    </row>
    <row r="18" spans="1:10" ht="23.25" customHeight="1" x14ac:dyDescent="0.25">
      <c r="A18" s="70"/>
      <c r="B18" s="75"/>
      <c r="C18" s="75"/>
      <c r="D18" s="71"/>
      <c r="E18" s="13" t="s">
        <v>16</v>
      </c>
      <c r="F18" s="14">
        <v>27946.93</v>
      </c>
      <c r="G18" s="14">
        <v>13.99</v>
      </c>
      <c r="H18" s="15">
        <f>0.06866*1000</f>
        <v>68.66</v>
      </c>
      <c r="I18" s="12">
        <f>12.41*1000</f>
        <v>12410</v>
      </c>
      <c r="J18" s="12">
        <v>4.09</v>
      </c>
    </row>
    <row r="19" spans="1:10" ht="20.100000000000001" customHeight="1" x14ac:dyDescent="0.25">
      <c r="A19" s="70">
        <v>8</v>
      </c>
      <c r="B19" s="75"/>
      <c r="C19" s="75"/>
      <c r="D19" s="71" t="s">
        <v>25</v>
      </c>
      <c r="E19" s="10" t="s">
        <v>15</v>
      </c>
      <c r="F19" s="14">
        <f>17361.83</f>
        <v>17361.830000000002</v>
      </c>
      <c r="G19" s="14">
        <f>0.18489*1000</f>
        <v>184.89</v>
      </c>
      <c r="H19" s="15">
        <f>0.21765*1000</f>
        <v>217.65</v>
      </c>
      <c r="I19" s="12">
        <f>7.6*1000</f>
        <v>7600</v>
      </c>
      <c r="J19" s="12">
        <v>2.39</v>
      </c>
    </row>
    <row r="20" spans="1:10" ht="26.25" customHeight="1" x14ac:dyDescent="0.25">
      <c r="A20" s="70"/>
      <c r="B20" s="75"/>
      <c r="C20" s="75"/>
      <c r="D20" s="71"/>
      <c r="E20" s="13" t="s">
        <v>16</v>
      </c>
      <c r="F20" s="14">
        <v>17361.830000000002</v>
      </c>
      <c r="G20" s="14">
        <v>142.04</v>
      </c>
      <c r="H20" s="15">
        <v>174.84</v>
      </c>
      <c r="I20" s="12">
        <f>7.02*1000</f>
        <v>7020</v>
      </c>
      <c r="J20" s="12">
        <v>2.21</v>
      </c>
    </row>
    <row r="21" spans="1:10" ht="21.75" customHeight="1" x14ac:dyDescent="0.25">
      <c r="A21" s="70">
        <v>9</v>
      </c>
      <c r="B21" s="75"/>
      <c r="C21" s="75"/>
      <c r="D21" s="71" t="s">
        <v>26</v>
      </c>
      <c r="E21" s="10" t="s">
        <v>15</v>
      </c>
      <c r="F21" s="14">
        <f>231785.1</f>
        <v>231785.1</v>
      </c>
      <c r="G21" s="14">
        <v>22.45</v>
      </c>
      <c r="H21" s="15">
        <v>178.21</v>
      </c>
      <c r="I21" s="12">
        <f>0.93*1000</f>
        <v>930</v>
      </c>
      <c r="J21" s="12">
        <v>0.26</v>
      </c>
    </row>
    <row r="22" spans="1:10" ht="30.75" customHeight="1" x14ac:dyDescent="0.25">
      <c r="A22" s="70"/>
      <c r="B22" s="75"/>
      <c r="C22" s="75"/>
      <c r="D22" s="71"/>
      <c r="E22" s="13" t="s">
        <v>16</v>
      </c>
      <c r="F22" s="14">
        <f>231785.1</f>
        <v>231785.1</v>
      </c>
      <c r="G22" s="14">
        <v>22.5</v>
      </c>
      <c r="H22" s="15">
        <v>167.54</v>
      </c>
      <c r="I22" s="12">
        <f>0.75*1000</f>
        <v>750</v>
      </c>
      <c r="J22" s="12">
        <v>0.21</v>
      </c>
    </row>
    <row r="23" spans="1:10" ht="20.100000000000001" customHeight="1" x14ac:dyDescent="0.25">
      <c r="A23" s="70">
        <v>10</v>
      </c>
      <c r="B23" s="75"/>
      <c r="C23" s="75"/>
      <c r="D23" s="71" t="s">
        <v>27</v>
      </c>
      <c r="E23" s="10" t="s">
        <v>15</v>
      </c>
      <c r="F23" s="14">
        <f>90177.46</f>
        <v>90177.46</v>
      </c>
      <c r="G23" s="14">
        <v>41.32</v>
      </c>
      <c r="H23" s="15">
        <v>187.84</v>
      </c>
      <c r="I23" s="12">
        <f>3.61*1000</f>
        <v>3610</v>
      </c>
      <c r="J23" s="12">
        <v>0.98</v>
      </c>
    </row>
    <row r="24" spans="1:10" ht="25.5" customHeight="1" x14ac:dyDescent="0.25">
      <c r="A24" s="70"/>
      <c r="B24" s="75"/>
      <c r="C24" s="75"/>
      <c r="D24" s="71"/>
      <c r="E24" s="13" t="s">
        <v>16</v>
      </c>
      <c r="F24" s="14">
        <f>90177.46</f>
        <v>90177.46</v>
      </c>
      <c r="G24" s="14">
        <v>41.3</v>
      </c>
      <c r="H24" s="15">
        <v>187.61</v>
      </c>
      <c r="I24" s="12">
        <f>3.47*1000</f>
        <v>3470</v>
      </c>
      <c r="J24" s="12">
        <v>0.97</v>
      </c>
    </row>
    <row r="25" spans="1:10" ht="20.100000000000001" customHeight="1" x14ac:dyDescent="0.25">
      <c r="A25" s="70">
        <v>11</v>
      </c>
      <c r="B25" s="75"/>
      <c r="C25" s="75"/>
      <c r="D25" s="71" t="s">
        <v>28</v>
      </c>
      <c r="E25" s="10" t="s">
        <v>15</v>
      </c>
      <c r="F25" s="14">
        <f>29794.27</f>
        <v>29794.27</v>
      </c>
      <c r="G25" s="14">
        <v>6.51</v>
      </c>
      <c r="H25" s="15">
        <v>60.01</v>
      </c>
      <c r="I25" s="12">
        <f>8.7*1000</f>
        <v>8700</v>
      </c>
      <c r="J25" s="12">
        <v>2.61</v>
      </c>
    </row>
    <row r="26" spans="1:10" ht="27" customHeight="1" x14ac:dyDescent="0.25">
      <c r="A26" s="70"/>
      <c r="B26" s="75"/>
      <c r="C26" s="75"/>
      <c r="D26" s="71"/>
      <c r="E26" s="13" t="s">
        <v>16</v>
      </c>
      <c r="F26" s="14">
        <v>29794.27</v>
      </c>
      <c r="G26" s="14">
        <v>6.39</v>
      </c>
      <c r="H26" s="15">
        <v>60.13</v>
      </c>
      <c r="I26" s="12">
        <f>8.93*1000</f>
        <v>8930</v>
      </c>
      <c r="J26" s="12">
        <v>2.69</v>
      </c>
    </row>
    <row r="27" spans="1:10" ht="20.100000000000001" customHeight="1" x14ac:dyDescent="0.25">
      <c r="A27" s="70">
        <v>12</v>
      </c>
      <c r="B27" s="75"/>
      <c r="C27" s="75"/>
      <c r="D27" s="71" t="s">
        <v>29</v>
      </c>
      <c r="E27" s="10" t="s">
        <v>15</v>
      </c>
      <c r="F27" s="14">
        <f>305700.9</f>
        <v>305700.90000000002</v>
      </c>
      <c r="G27" s="14">
        <f>0.09333*1000</f>
        <v>93.33</v>
      </c>
      <c r="H27" s="15">
        <f>0.60758*1000</f>
        <v>607.58000000000004</v>
      </c>
      <c r="I27" s="12">
        <f>13.73*1000</f>
        <v>13730</v>
      </c>
      <c r="J27" s="12">
        <v>3.85</v>
      </c>
    </row>
    <row r="28" spans="1:10" ht="26.25" customHeight="1" x14ac:dyDescent="0.25">
      <c r="A28" s="70"/>
      <c r="B28" s="75"/>
      <c r="C28" s="75"/>
      <c r="D28" s="71"/>
      <c r="E28" s="13" t="s">
        <v>16</v>
      </c>
      <c r="F28" s="14">
        <f>305700.9</f>
        <v>305700.90000000002</v>
      </c>
      <c r="G28" s="14">
        <f>130.5</f>
        <v>130.5</v>
      </c>
      <c r="H28" s="15">
        <v>632.95000000000005</v>
      </c>
      <c r="I28" s="12">
        <f>11.72*1000</f>
        <v>11720</v>
      </c>
      <c r="J28" s="12">
        <v>3.21</v>
      </c>
    </row>
    <row r="29" spans="1:10" ht="20.100000000000001" customHeight="1" x14ac:dyDescent="0.25">
      <c r="A29" s="70">
        <v>13</v>
      </c>
      <c r="B29" s="75"/>
      <c r="C29" s="75"/>
      <c r="D29" s="71" t="s">
        <v>30</v>
      </c>
      <c r="E29" s="10" t="s">
        <v>15</v>
      </c>
      <c r="F29" s="14">
        <f>199340.19</f>
        <v>199340.19</v>
      </c>
      <c r="G29" s="14">
        <v>64.95</v>
      </c>
      <c r="H29" s="15">
        <f>364.41</f>
        <v>364.41</v>
      </c>
      <c r="I29" s="12">
        <f>19.93*1000</f>
        <v>19930</v>
      </c>
      <c r="J29" s="12">
        <f>4.99</f>
        <v>4.99</v>
      </c>
    </row>
    <row r="30" spans="1:10" ht="27.75" customHeight="1" x14ac:dyDescent="0.25">
      <c r="A30" s="70"/>
      <c r="B30" s="75"/>
      <c r="C30" s="75"/>
      <c r="D30" s="71"/>
      <c r="E30" s="13" t="s">
        <v>16</v>
      </c>
      <c r="F30" s="14">
        <v>199340.19</v>
      </c>
      <c r="G30" s="14">
        <v>59.13</v>
      </c>
      <c r="H30" s="15">
        <v>376.8</v>
      </c>
      <c r="I30" s="12">
        <f>18.75*1000</f>
        <v>18750</v>
      </c>
      <c r="J30" s="12">
        <v>4.9800000000000004</v>
      </c>
    </row>
    <row r="31" spans="1:10" ht="20.100000000000001" customHeight="1" x14ac:dyDescent="0.25">
      <c r="A31" s="70">
        <v>14</v>
      </c>
      <c r="B31" s="75"/>
      <c r="C31" s="75"/>
      <c r="D31" s="71" t="s">
        <v>12</v>
      </c>
      <c r="E31" s="10" t="s">
        <v>15</v>
      </c>
      <c r="F31" s="14">
        <f>0.09027*1000</f>
        <v>90.27</v>
      </c>
      <c r="G31" s="14">
        <v>0</v>
      </c>
      <c r="H31" s="15">
        <f>0.00013*1000</f>
        <v>0.12999999999999998</v>
      </c>
      <c r="I31" s="12">
        <v>71650</v>
      </c>
      <c r="J31" s="12">
        <v>1022.91</v>
      </c>
    </row>
    <row r="32" spans="1:10" ht="20.100000000000001" customHeight="1" x14ac:dyDescent="0.25">
      <c r="A32" s="70"/>
      <c r="B32" s="75"/>
      <c r="C32" s="75"/>
      <c r="D32" s="71"/>
      <c r="E32" s="13" t="s">
        <v>16</v>
      </c>
      <c r="F32" s="14">
        <v>90.27</v>
      </c>
      <c r="G32" s="14">
        <v>0</v>
      </c>
      <c r="H32" s="15">
        <f>0.00013*1000</f>
        <v>0.12999999999999998</v>
      </c>
      <c r="I32" s="12">
        <v>72730</v>
      </c>
      <c r="J32" s="12">
        <v>1022.88</v>
      </c>
    </row>
    <row r="33" spans="1:10" ht="20.100000000000001" customHeight="1" x14ac:dyDescent="0.25">
      <c r="A33" s="70">
        <v>15</v>
      </c>
      <c r="B33" s="75"/>
      <c r="C33" s="75"/>
      <c r="D33" s="71" t="s">
        <v>31</v>
      </c>
      <c r="E33" s="10" t="s">
        <v>15</v>
      </c>
      <c r="F33" s="14">
        <f>280110.28</f>
        <v>280110.28000000003</v>
      </c>
      <c r="G33" s="14">
        <v>0</v>
      </c>
      <c r="H33" s="15">
        <v>389.9</v>
      </c>
      <c r="I33" s="12">
        <f>2.21*1000</f>
        <v>2210</v>
      </c>
      <c r="J33" s="12">
        <v>0.51</v>
      </c>
    </row>
    <row r="34" spans="1:10" ht="32.25" customHeight="1" x14ac:dyDescent="0.25">
      <c r="A34" s="70"/>
      <c r="B34" s="75"/>
      <c r="C34" s="75"/>
      <c r="D34" s="71"/>
      <c r="E34" s="13" t="s">
        <v>16</v>
      </c>
      <c r="F34" s="14">
        <f>280110.28</f>
        <v>280110.28000000003</v>
      </c>
      <c r="G34" s="14">
        <v>0</v>
      </c>
      <c r="H34" s="15">
        <v>381.36</v>
      </c>
      <c r="I34" s="12">
        <f>1.87*1000</f>
        <v>1870</v>
      </c>
      <c r="J34" s="12">
        <v>0.43</v>
      </c>
    </row>
    <row r="35" spans="1:10" ht="20.100000000000001" customHeight="1" x14ac:dyDescent="0.25">
      <c r="A35" s="70">
        <v>16</v>
      </c>
      <c r="B35" s="75"/>
      <c r="C35" s="75"/>
      <c r="D35" s="71" t="s">
        <v>13</v>
      </c>
      <c r="E35" s="10" t="s">
        <v>15</v>
      </c>
      <c r="F35" s="14">
        <v>49919.75</v>
      </c>
      <c r="G35" s="14">
        <v>31.84</v>
      </c>
      <c r="H35" s="15">
        <v>134.85</v>
      </c>
      <c r="I35" s="12">
        <f>26.43*1000</f>
        <v>26430</v>
      </c>
      <c r="J35" s="12">
        <v>9.09</v>
      </c>
    </row>
    <row r="36" spans="1:10" ht="23.25" customHeight="1" thickBot="1" x14ac:dyDescent="0.3">
      <c r="A36" s="70"/>
      <c r="B36" s="76"/>
      <c r="C36" s="76"/>
      <c r="D36" s="72"/>
      <c r="E36" s="16" t="s">
        <v>16</v>
      </c>
      <c r="F36" s="17">
        <v>49919.75</v>
      </c>
      <c r="G36" s="17">
        <v>28.21</v>
      </c>
      <c r="H36" s="18">
        <v>130.33000000000001</v>
      </c>
      <c r="I36" s="19">
        <f>28.89*1000</f>
        <v>28890</v>
      </c>
      <c r="J36" s="19">
        <v>9.85</v>
      </c>
    </row>
    <row r="37" spans="1:10" x14ac:dyDescent="0.25">
      <c r="A37" s="4" t="s">
        <v>4</v>
      </c>
      <c r="E37"/>
    </row>
    <row r="38" spans="1:10" x14ac:dyDescent="0.25">
      <c r="A38" s="20"/>
    </row>
    <row r="39" spans="1:10" ht="15.75" x14ac:dyDescent="0.25">
      <c r="A39" s="20"/>
      <c r="B39" s="73" t="s">
        <v>14</v>
      </c>
      <c r="C39" s="73"/>
      <c r="D39" s="73"/>
      <c r="E39" s="73"/>
      <c r="F39" s="73"/>
      <c r="G39" s="73"/>
    </row>
    <row r="40" spans="1:10" x14ac:dyDescent="0.25">
      <c r="A40" s="20"/>
    </row>
    <row r="41" spans="1:10" x14ac:dyDescent="0.25">
      <c r="A41" s="20"/>
    </row>
    <row r="42" spans="1:10" x14ac:dyDescent="0.25">
      <c r="A42" s="20"/>
    </row>
    <row r="43" spans="1:10" x14ac:dyDescent="0.25">
      <c r="A43" s="20"/>
    </row>
    <row r="44" spans="1:10" x14ac:dyDescent="0.25">
      <c r="A44" s="20"/>
    </row>
    <row r="45" spans="1:10" x14ac:dyDescent="0.25">
      <c r="A45" s="20"/>
    </row>
    <row r="46" spans="1:10" x14ac:dyDescent="0.25">
      <c r="A46" s="20"/>
    </row>
    <row r="47" spans="1:10" x14ac:dyDescent="0.25">
      <c r="A47" s="20"/>
      <c r="E47"/>
    </row>
    <row r="48" spans="1:10" x14ac:dyDescent="0.25">
      <c r="A48" s="20"/>
      <c r="E48"/>
    </row>
    <row r="49" spans="1:5" x14ac:dyDescent="0.25">
      <c r="A49" s="20"/>
      <c r="E49"/>
    </row>
    <row r="50" spans="1:5" x14ac:dyDescent="0.25">
      <c r="A50" s="20"/>
      <c r="E50"/>
    </row>
    <row r="51" spans="1:5" x14ac:dyDescent="0.25">
      <c r="A51" s="20"/>
      <c r="E51"/>
    </row>
    <row r="52" spans="1:5" x14ac:dyDescent="0.25">
      <c r="A52" s="20"/>
      <c r="E52"/>
    </row>
    <row r="53" spans="1:5" x14ac:dyDescent="0.25">
      <c r="A53" s="20"/>
      <c r="E53"/>
    </row>
    <row r="54" spans="1:5" x14ac:dyDescent="0.25">
      <c r="A54" s="20"/>
      <c r="E54"/>
    </row>
    <row r="55" spans="1:5" x14ac:dyDescent="0.25">
      <c r="A55" s="20"/>
      <c r="E55"/>
    </row>
    <row r="56" spans="1:5" x14ac:dyDescent="0.25">
      <c r="A56" s="20"/>
      <c r="E56"/>
    </row>
    <row r="57" spans="1:5" x14ac:dyDescent="0.25">
      <c r="A57" s="20"/>
      <c r="E57"/>
    </row>
    <row r="58" spans="1:5" x14ac:dyDescent="0.25">
      <c r="A58" s="20"/>
      <c r="E58"/>
    </row>
    <row r="59" spans="1:5" x14ac:dyDescent="0.25">
      <c r="A59" s="20"/>
      <c r="E59"/>
    </row>
    <row r="60" spans="1:5" x14ac:dyDescent="0.25">
      <c r="A60" s="20"/>
      <c r="E60"/>
    </row>
    <row r="61" spans="1:5" x14ac:dyDescent="0.25">
      <c r="A61" s="20"/>
      <c r="E61"/>
    </row>
    <row r="62" spans="1:5" x14ac:dyDescent="0.25">
      <c r="A62" s="20"/>
      <c r="E62"/>
    </row>
    <row r="63" spans="1:5" x14ac:dyDescent="0.25">
      <c r="A63" s="20"/>
      <c r="E63"/>
    </row>
    <row r="64" spans="1:5" x14ac:dyDescent="0.25">
      <c r="A64" s="20"/>
      <c r="E64"/>
    </row>
    <row r="65" spans="1:5" x14ac:dyDescent="0.25">
      <c r="A65" s="20"/>
      <c r="E65"/>
    </row>
    <row r="66" spans="1:5" x14ac:dyDescent="0.25">
      <c r="A66" s="20"/>
      <c r="E66"/>
    </row>
    <row r="67" spans="1:5" x14ac:dyDescent="0.25">
      <c r="A67" s="20"/>
      <c r="E67"/>
    </row>
    <row r="68" spans="1:5" x14ac:dyDescent="0.25">
      <c r="A68" s="20"/>
      <c r="E68"/>
    </row>
    <row r="69" spans="1:5" x14ac:dyDescent="0.25">
      <c r="A69" s="20"/>
      <c r="E69"/>
    </row>
    <row r="70" spans="1:5" x14ac:dyDescent="0.25">
      <c r="A70" s="20"/>
      <c r="E70"/>
    </row>
    <row r="71" spans="1:5" x14ac:dyDescent="0.25">
      <c r="A71" s="20"/>
      <c r="E71"/>
    </row>
    <row r="72" spans="1:5" x14ac:dyDescent="0.25">
      <c r="A72" s="20"/>
      <c r="E72"/>
    </row>
    <row r="73" spans="1:5" x14ac:dyDescent="0.25">
      <c r="A73" s="22"/>
      <c r="E73"/>
    </row>
    <row r="74" spans="1:5" x14ac:dyDescent="0.25">
      <c r="A74" s="22"/>
      <c r="E74"/>
    </row>
    <row r="75" spans="1:5" x14ac:dyDescent="0.25">
      <c r="A75" s="22"/>
      <c r="E75"/>
    </row>
    <row r="76" spans="1:5" x14ac:dyDescent="0.25">
      <c r="A76" s="22"/>
      <c r="E76"/>
    </row>
    <row r="77" spans="1:5" x14ac:dyDescent="0.25">
      <c r="A77" s="22"/>
      <c r="E77"/>
    </row>
    <row r="78" spans="1:5" x14ac:dyDescent="0.25">
      <c r="A78" s="22"/>
      <c r="E78"/>
    </row>
    <row r="79" spans="1:5" x14ac:dyDescent="0.25">
      <c r="A79" s="22"/>
      <c r="E79"/>
    </row>
    <row r="80" spans="1:5" x14ac:dyDescent="0.25">
      <c r="A80" s="22"/>
      <c r="E80"/>
    </row>
    <row r="81" spans="1:5" x14ac:dyDescent="0.25">
      <c r="A81" s="22"/>
      <c r="E81"/>
    </row>
    <row r="82" spans="1:5" x14ac:dyDescent="0.25">
      <c r="A82" s="22"/>
      <c r="E82"/>
    </row>
    <row r="83" spans="1:5" x14ac:dyDescent="0.25">
      <c r="A83" s="22"/>
      <c r="E83"/>
    </row>
    <row r="84" spans="1:5" x14ac:dyDescent="0.25">
      <c r="A84" s="22"/>
      <c r="E84"/>
    </row>
    <row r="85" spans="1:5" x14ac:dyDescent="0.25">
      <c r="A85" s="22"/>
      <c r="E85"/>
    </row>
    <row r="86" spans="1:5" x14ac:dyDescent="0.25">
      <c r="A86" s="22"/>
      <c r="E86"/>
    </row>
    <row r="87" spans="1:5" x14ac:dyDescent="0.25">
      <c r="A87" s="22"/>
      <c r="E87"/>
    </row>
    <row r="88" spans="1:5" x14ac:dyDescent="0.25">
      <c r="A88" s="22"/>
      <c r="E88"/>
    </row>
    <row r="89" spans="1:5" x14ac:dyDescent="0.25">
      <c r="A89" s="22"/>
      <c r="E89"/>
    </row>
    <row r="90" spans="1:5" x14ac:dyDescent="0.25">
      <c r="A90" s="22"/>
      <c r="E90"/>
    </row>
    <row r="91" spans="1:5" x14ac:dyDescent="0.25">
      <c r="A91" s="22"/>
      <c r="E91"/>
    </row>
    <row r="92" spans="1:5" x14ac:dyDescent="0.25">
      <c r="A92" s="22"/>
      <c r="E92"/>
    </row>
    <row r="93" spans="1:5" x14ac:dyDescent="0.25">
      <c r="A93" s="22"/>
      <c r="E93"/>
    </row>
    <row r="94" spans="1:5" x14ac:dyDescent="0.25">
      <c r="A94" s="22"/>
      <c r="E94"/>
    </row>
    <row r="95" spans="1:5" x14ac:dyDescent="0.25">
      <c r="A95" s="22"/>
      <c r="E95"/>
    </row>
    <row r="96" spans="1:5" x14ac:dyDescent="0.25">
      <c r="A96" s="22"/>
      <c r="E96"/>
    </row>
    <row r="97" spans="1:5" x14ac:dyDescent="0.25">
      <c r="A97" s="22"/>
      <c r="E97"/>
    </row>
    <row r="98" spans="1:5" x14ac:dyDescent="0.25">
      <c r="A98" s="22"/>
      <c r="E98"/>
    </row>
    <row r="99" spans="1:5" x14ac:dyDescent="0.25">
      <c r="A99" s="22"/>
      <c r="E99"/>
    </row>
    <row r="100" spans="1:5" x14ac:dyDescent="0.25">
      <c r="A100" s="22"/>
      <c r="E100"/>
    </row>
    <row r="101" spans="1:5" x14ac:dyDescent="0.25">
      <c r="A101" s="22"/>
      <c r="E101"/>
    </row>
    <row r="102" spans="1:5" x14ac:dyDescent="0.25">
      <c r="A102" s="22"/>
      <c r="E102"/>
    </row>
    <row r="103" spans="1:5" x14ac:dyDescent="0.25">
      <c r="A103" s="22"/>
      <c r="E103"/>
    </row>
    <row r="104" spans="1:5" x14ac:dyDescent="0.25">
      <c r="A104" s="22"/>
      <c r="E104"/>
    </row>
    <row r="105" spans="1:5" x14ac:dyDescent="0.25">
      <c r="A105" s="22"/>
      <c r="E105"/>
    </row>
    <row r="106" spans="1:5" x14ac:dyDescent="0.25">
      <c r="A106" s="22"/>
      <c r="E106"/>
    </row>
    <row r="107" spans="1:5" x14ac:dyDescent="0.25">
      <c r="A107" s="22"/>
      <c r="E107"/>
    </row>
    <row r="108" spans="1:5" x14ac:dyDescent="0.25">
      <c r="A108" s="22"/>
      <c r="E108"/>
    </row>
    <row r="109" spans="1:5" x14ac:dyDescent="0.25">
      <c r="A109" s="22"/>
      <c r="E109"/>
    </row>
    <row r="110" spans="1:5" x14ac:dyDescent="0.25">
      <c r="A110" s="22"/>
      <c r="E110"/>
    </row>
    <row r="111" spans="1:5" x14ac:dyDescent="0.25">
      <c r="A111" s="22"/>
      <c r="E111"/>
    </row>
    <row r="112" spans="1:5" x14ac:dyDescent="0.25">
      <c r="A112" s="22"/>
      <c r="E112"/>
    </row>
    <row r="113" spans="1:5" x14ac:dyDescent="0.25">
      <c r="A113" s="22"/>
      <c r="E113"/>
    </row>
    <row r="114" spans="1:5" x14ac:dyDescent="0.25">
      <c r="A114" s="22"/>
      <c r="E114"/>
    </row>
    <row r="115" spans="1:5" x14ac:dyDescent="0.25">
      <c r="A115" s="22"/>
      <c r="E115"/>
    </row>
    <row r="116" spans="1:5" x14ac:dyDescent="0.25">
      <c r="A116" s="22"/>
      <c r="E116"/>
    </row>
    <row r="117" spans="1:5" x14ac:dyDescent="0.25">
      <c r="A117" s="22"/>
      <c r="E117"/>
    </row>
    <row r="118" spans="1:5" x14ac:dyDescent="0.25">
      <c r="A118" s="22"/>
      <c r="E118"/>
    </row>
    <row r="119" spans="1:5" x14ac:dyDescent="0.25">
      <c r="A119" s="22"/>
      <c r="E119"/>
    </row>
    <row r="120" spans="1:5" x14ac:dyDescent="0.25">
      <c r="A120" s="22"/>
      <c r="E120"/>
    </row>
    <row r="121" spans="1:5" x14ac:dyDescent="0.25">
      <c r="A121" s="22"/>
      <c r="E121"/>
    </row>
    <row r="122" spans="1:5" x14ac:dyDescent="0.25">
      <c r="A122" s="22"/>
      <c r="E122"/>
    </row>
    <row r="123" spans="1:5" x14ac:dyDescent="0.25">
      <c r="A123" s="22"/>
      <c r="E123"/>
    </row>
    <row r="124" spans="1:5" x14ac:dyDescent="0.25">
      <c r="A124" s="22"/>
      <c r="E124"/>
    </row>
    <row r="125" spans="1:5" x14ac:dyDescent="0.25">
      <c r="A125" s="22"/>
      <c r="E125"/>
    </row>
    <row r="126" spans="1:5" x14ac:dyDescent="0.25">
      <c r="A126" s="22"/>
      <c r="E126"/>
    </row>
    <row r="127" spans="1:5" x14ac:dyDescent="0.25">
      <c r="A127" s="22"/>
      <c r="E127"/>
    </row>
    <row r="128" spans="1:5" x14ac:dyDescent="0.25">
      <c r="A128" s="22"/>
      <c r="E128"/>
    </row>
    <row r="129" spans="1:5" x14ac:dyDescent="0.25">
      <c r="A129" s="22"/>
      <c r="E129"/>
    </row>
    <row r="130" spans="1:5" x14ac:dyDescent="0.25">
      <c r="A130" s="22"/>
      <c r="E130"/>
    </row>
    <row r="131" spans="1:5" x14ac:dyDescent="0.25">
      <c r="A131" s="22"/>
      <c r="E131"/>
    </row>
    <row r="132" spans="1:5" x14ac:dyDescent="0.25">
      <c r="A132" s="22"/>
      <c r="E132"/>
    </row>
    <row r="133" spans="1:5" x14ac:dyDescent="0.25">
      <c r="A133" s="22"/>
      <c r="E133"/>
    </row>
    <row r="134" spans="1:5" x14ac:dyDescent="0.25">
      <c r="A134" s="22"/>
      <c r="E134"/>
    </row>
    <row r="135" spans="1:5" x14ac:dyDescent="0.25">
      <c r="A135" s="22"/>
      <c r="E135"/>
    </row>
    <row r="136" spans="1:5" x14ac:dyDescent="0.25">
      <c r="A136" s="22"/>
      <c r="E136"/>
    </row>
    <row r="137" spans="1:5" x14ac:dyDescent="0.25">
      <c r="A137" s="22"/>
      <c r="E137"/>
    </row>
    <row r="138" spans="1:5" x14ac:dyDescent="0.25">
      <c r="A138" s="22"/>
      <c r="E138"/>
    </row>
    <row r="139" spans="1:5" x14ac:dyDescent="0.25">
      <c r="A139" s="22"/>
      <c r="E139"/>
    </row>
    <row r="140" spans="1:5" x14ac:dyDescent="0.25">
      <c r="A140" s="22"/>
      <c r="E140"/>
    </row>
    <row r="141" spans="1:5" x14ac:dyDescent="0.25">
      <c r="A141" s="22"/>
      <c r="E141"/>
    </row>
    <row r="142" spans="1:5" x14ac:dyDescent="0.25">
      <c r="A142" s="22"/>
      <c r="E142"/>
    </row>
    <row r="143" spans="1:5" x14ac:dyDescent="0.25">
      <c r="A143" s="22"/>
      <c r="E143"/>
    </row>
    <row r="144" spans="1:5" x14ac:dyDescent="0.25">
      <c r="A144" s="22"/>
      <c r="E144"/>
    </row>
    <row r="145" spans="1:5" x14ac:dyDescent="0.25">
      <c r="A145" s="22"/>
      <c r="E145"/>
    </row>
    <row r="146" spans="1:5" x14ac:dyDescent="0.25">
      <c r="A146" s="22"/>
      <c r="E146"/>
    </row>
    <row r="147" spans="1:5" x14ac:dyDescent="0.25">
      <c r="A147" s="22"/>
      <c r="E147"/>
    </row>
    <row r="148" spans="1:5" x14ac:dyDescent="0.25">
      <c r="A148" s="22"/>
      <c r="E148"/>
    </row>
    <row r="149" spans="1:5" x14ac:dyDescent="0.25">
      <c r="A149" s="22"/>
      <c r="E149"/>
    </row>
    <row r="150" spans="1:5" x14ac:dyDescent="0.25">
      <c r="A150" s="22"/>
      <c r="E150"/>
    </row>
    <row r="151" spans="1:5" x14ac:dyDescent="0.25">
      <c r="A151" s="22"/>
      <c r="E151"/>
    </row>
    <row r="152" spans="1:5" x14ac:dyDescent="0.25">
      <c r="A152" s="22"/>
      <c r="E152"/>
    </row>
    <row r="153" spans="1:5" x14ac:dyDescent="0.25">
      <c r="A153" s="22"/>
      <c r="E153"/>
    </row>
    <row r="154" spans="1:5" x14ac:dyDescent="0.25">
      <c r="A154" s="22"/>
      <c r="E154"/>
    </row>
    <row r="155" spans="1:5" x14ac:dyDescent="0.25">
      <c r="A155" s="22"/>
      <c r="E155"/>
    </row>
    <row r="156" spans="1:5" x14ac:dyDescent="0.25">
      <c r="A156" s="22"/>
      <c r="E156"/>
    </row>
    <row r="157" spans="1:5" x14ac:dyDescent="0.25">
      <c r="A157" s="22"/>
      <c r="E157"/>
    </row>
    <row r="158" spans="1:5" x14ac:dyDescent="0.25">
      <c r="A158" s="22"/>
      <c r="E158"/>
    </row>
    <row r="159" spans="1:5" x14ac:dyDescent="0.25">
      <c r="A159" s="22"/>
      <c r="E159"/>
    </row>
    <row r="160" spans="1:5" x14ac:dyDescent="0.25">
      <c r="A160" s="22"/>
      <c r="E160"/>
    </row>
    <row r="161" spans="1:5" x14ac:dyDescent="0.25">
      <c r="A161" s="22"/>
      <c r="E161"/>
    </row>
    <row r="162" spans="1:5" x14ac:dyDescent="0.25">
      <c r="A162" s="22"/>
      <c r="E162"/>
    </row>
    <row r="165" spans="1:5" x14ac:dyDescent="0.25">
      <c r="A165"/>
      <c r="E165"/>
    </row>
    <row r="166" spans="1:5" x14ac:dyDescent="0.25">
      <c r="A166"/>
      <c r="E166"/>
    </row>
    <row r="167" spans="1:5" x14ac:dyDescent="0.25">
      <c r="A167"/>
      <c r="E167"/>
    </row>
    <row r="168" spans="1:5" x14ac:dyDescent="0.25">
      <c r="A168"/>
      <c r="E168"/>
    </row>
    <row r="169" spans="1:5" x14ac:dyDescent="0.25">
      <c r="A169"/>
      <c r="E169"/>
    </row>
    <row r="170" spans="1:5" x14ac:dyDescent="0.25">
      <c r="A170"/>
      <c r="E170"/>
    </row>
    <row r="171" spans="1:5" x14ac:dyDescent="0.25">
      <c r="A171"/>
      <c r="E171"/>
    </row>
    <row r="172" spans="1:5" x14ac:dyDescent="0.25">
      <c r="A172"/>
      <c r="E172"/>
    </row>
    <row r="173" spans="1:5" x14ac:dyDescent="0.25">
      <c r="A173"/>
      <c r="E173"/>
    </row>
    <row r="174" spans="1:5" x14ac:dyDescent="0.25">
      <c r="A174"/>
      <c r="E174"/>
    </row>
    <row r="175" spans="1:5" x14ac:dyDescent="0.25">
      <c r="A175"/>
      <c r="E175"/>
    </row>
    <row r="176" spans="1:5" x14ac:dyDescent="0.25">
      <c r="A176"/>
      <c r="E176"/>
    </row>
    <row r="177" spans="1:5" x14ac:dyDescent="0.25">
      <c r="A177"/>
      <c r="E177"/>
    </row>
    <row r="178" spans="1:5" x14ac:dyDescent="0.25">
      <c r="A178"/>
      <c r="E178"/>
    </row>
    <row r="179" spans="1:5" x14ac:dyDescent="0.25">
      <c r="A179"/>
      <c r="E179"/>
    </row>
    <row r="180" spans="1:5" x14ac:dyDescent="0.25">
      <c r="A180"/>
      <c r="E180"/>
    </row>
    <row r="181" spans="1:5" x14ac:dyDescent="0.25">
      <c r="A181"/>
      <c r="E181"/>
    </row>
    <row r="182" spans="1:5" x14ac:dyDescent="0.25">
      <c r="A182"/>
      <c r="E182"/>
    </row>
    <row r="183" spans="1:5" x14ac:dyDescent="0.25">
      <c r="A183"/>
      <c r="E183"/>
    </row>
    <row r="184" spans="1:5" x14ac:dyDescent="0.25">
      <c r="A184"/>
      <c r="E184"/>
    </row>
    <row r="185" spans="1:5" x14ac:dyDescent="0.25">
      <c r="A185"/>
      <c r="E185"/>
    </row>
    <row r="186" spans="1:5" x14ac:dyDescent="0.25">
      <c r="A186"/>
      <c r="E186"/>
    </row>
    <row r="187" spans="1:5" x14ac:dyDescent="0.25">
      <c r="A187"/>
      <c r="E187"/>
    </row>
    <row r="188" spans="1:5" x14ac:dyDescent="0.25">
      <c r="A188"/>
      <c r="E188"/>
    </row>
    <row r="189" spans="1:5" x14ac:dyDescent="0.25">
      <c r="A189"/>
      <c r="E189"/>
    </row>
    <row r="190" spans="1:5" x14ac:dyDescent="0.25">
      <c r="A190"/>
      <c r="E190"/>
    </row>
    <row r="191" spans="1:5" x14ac:dyDescent="0.25">
      <c r="A191"/>
      <c r="E191"/>
    </row>
    <row r="192" spans="1:5" x14ac:dyDescent="0.25">
      <c r="A192"/>
      <c r="E192"/>
    </row>
    <row r="193" spans="1:5" x14ac:dyDescent="0.25">
      <c r="A193"/>
      <c r="E193"/>
    </row>
    <row r="194" spans="1:5" x14ac:dyDescent="0.25">
      <c r="A194"/>
      <c r="E194"/>
    </row>
    <row r="195" spans="1:5" x14ac:dyDescent="0.25">
      <c r="A195"/>
      <c r="E195"/>
    </row>
    <row r="196" spans="1:5" x14ac:dyDescent="0.25">
      <c r="A196"/>
      <c r="E196"/>
    </row>
    <row r="197" spans="1:5" x14ac:dyDescent="0.25">
      <c r="A197"/>
      <c r="E197"/>
    </row>
    <row r="198" spans="1:5" x14ac:dyDescent="0.25">
      <c r="A198"/>
      <c r="E198"/>
    </row>
    <row r="199" spans="1:5" x14ac:dyDescent="0.25">
      <c r="A199"/>
      <c r="E199"/>
    </row>
    <row r="200" spans="1:5" x14ac:dyDescent="0.25">
      <c r="A200"/>
      <c r="E200"/>
    </row>
    <row r="201" spans="1:5" x14ac:dyDescent="0.25">
      <c r="A201"/>
      <c r="E201"/>
    </row>
    <row r="202" spans="1:5" x14ac:dyDescent="0.25">
      <c r="A202"/>
      <c r="E202"/>
    </row>
    <row r="203" spans="1:5" x14ac:dyDescent="0.25">
      <c r="A203"/>
      <c r="E203"/>
    </row>
    <row r="204" spans="1:5" x14ac:dyDescent="0.25">
      <c r="A204"/>
      <c r="E204"/>
    </row>
    <row r="205" spans="1:5" x14ac:dyDescent="0.25">
      <c r="A205"/>
      <c r="E205"/>
    </row>
    <row r="206" spans="1:5" x14ac:dyDescent="0.25">
      <c r="A206"/>
      <c r="E206"/>
    </row>
    <row r="207" spans="1:5" x14ac:dyDescent="0.25">
      <c r="A207"/>
      <c r="E207"/>
    </row>
    <row r="208" spans="1:5" x14ac:dyDescent="0.25">
      <c r="A208"/>
      <c r="E208"/>
    </row>
    <row r="209" spans="1:5" x14ac:dyDescent="0.25">
      <c r="A209"/>
      <c r="E209"/>
    </row>
    <row r="210" spans="1:5" x14ac:dyDescent="0.25">
      <c r="A210"/>
      <c r="E210"/>
    </row>
    <row r="211" spans="1:5" x14ac:dyDescent="0.25">
      <c r="A211"/>
      <c r="E211"/>
    </row>
    <row r="212" spans="1:5" x14ac:dyDescent="0.25">
      <c r="A212"/>
      <c r="E212"/>
    </row>
    <row r="213" spans="1:5" x14ac:dyDescent="0.25">
      <c r="A213"/>
      <c r="E213"/>
    </row>
    <row r="214" spans="1:5" x14ac:dyDescent="0.25">
      <c r="A214"/>
      <c r="E214"/>
    </row>
    <row r="215" spans="1:5" x14ac:dyDescent="0.25">
      <c r="A215"/>
      <c r="E215"/>
    </row>
    <row r="216" spans="1:5" x14ac:dyDescent="0.25">
      <c r="A216"/>
      <c r="E216"/>
    </row>
    <row r="217" spans="1:5" x14ac:dyDescent="0.25">
      <c r="A217"/>
      <c r="E217"/>
    </row>
    <row r="218" spans="1:5" x14ac:dyDescent="0.25">
      <c r="A218"/>
      <c r="E218"/>
    </row>
    <row r="219" spans="1:5" x14ac:dyDescent="0.25">
      <c r="A219"/>
      <c r="E219"/>
    </row>
    <row r="220" spans="1:5" x14ac:dyDescent="0.25">
      <c r="A220"/>
      <c r="E220"/>
    </row>
    <row r="221" spans="1:5" x14ac:dyDescent="0.25">
      <c r="A221"/>
      <c r="E221"/>
    </row>
    <row r="222" spans="1:5" x14ac:dyDescent="0.25">
      <c r="A222"/>
      <c r="E222"/>
    </row>
    <row r="223" spans="1:5" x14ac:dyDescent="0.25">
      <c r="A223"/>
      <c r="E223"/>
    </row>
    <row r="224" spans="1:5" x14ac:dyDescent="0.25">
      <c r="A224"/>
      <c r="E224"/>
    </row>
    <row r="225" spans="1:5" x14ac:dyDescent="0.25">
      <c r="A225"/>
      <c r="E225"/>
    </row>
    <row r="226" spans="1:5" x14ac:dyDescent="0.25">
      <c r="A226"/>
      <c r="E226"/>
    </row>
    <row r="227" spans="1:5" x14ac:dyDescent="0.25">
      <c r="A227"/>
      <c r="E227"/>
    </row>
    <row r="228" spans="1:5" x14ac:dyDescent="0.25">
      <c r="A228"/>
      <c r="E228"/>
    </row>
    <row r="229" spans="1:5" x14ac:dyDescent="0.25">
      <c r="A229"/>
      <c r="E229"/>
    </row>
    <row r="230" spans="1:5" x14ac:dyDescent="0.25">
      <c r="A230"/>
      <c r="E230"/>
    </row>
    <row r="231" spans="1:5" x14ac:dyDescent="0.25">
      <c r="A231"/>
      <c r="E231"/>
    </row>
    <row r="232" spans="1:5" x14ac:dyDescent="0.25">
      <c r="A232"/>
      <c r="E232"/>
    </row>
    <row r="233" spans="1:5" x14ac:dyDescent="0.25">
      <c r="A233"/>
      <c r="E233"/>
    </row>
    <row r="234" spans="1:5" x14ac:dyDescent="0.25">
      <c r="A234"/>
      <c r="E234"/>
    </row>
    <row r="235" spans="1:5" x14ac:dyDescent="0.25">
      <c r="A235"/>
      <c r="E235"/>
    </row>
    <row r="236" spans="1:5" x14ac:dyDescent="0.25">
      <c r="A236"/>
      <c r="E236"/>
    </row>
    <row r="237" spans="1:5" x14ac:dyDescent="0.25">
      <c r="A237"/>
      <c r="E237"/>
    </row>
    <row r="238" spans="1:5" x14ac:dyDescent="0.25">
      <c r="A238"/>
      <c r="E238"/>
    </row>
    <row r="239" spans="1:5" x14ac:dyDescent="0.25">
      <c r="A239"/>
      <c r="E239"/>
    </row>
    <row r="240" spans="1:5" x14ac:dyDescent="0.25">
      <c r="A240"/>
      <c r="E240"/>
    </row>
    <row r="241" spans="1:5" x14ac:dyDescent="0.25">
      <c r="A241"/>
      <c r="E241"/>
    </row>
    <row r="242" spans="1:5" x14ac:dyDescent="0.25">
      <c r="A242"/>
      <c r="E242"/>
    </row>
    <row r="243" spans="1:5" x14ac:dyDescent="0.25">
      <c r="A243"/>
      <c r="E243"/>
    </row>
  </sheetData>
  <mergeCells count="35">
    <mergeCell ref="A15:A16"/>
    <mergeCell ref="D15:D16"/>
    <mergeCell ref="A5:A6"/>
    <mergeCell ref="D5:D6"/>
    <mergeCell ref="A7:A8"/>
    <mergeCell ref="D7:D8"/>
    <mergeCell ref="A9:A10"/>
    <mergeCell ref="D9:D10"/>
    <mergeCell ref="A11:A12"/>
    <mergeCell ref="D11:D12"/>
    <mergeCell ref="A13:A14"/>
    <mergeCell ref="D13:D14"/>
    <mergeCell ref="D27:D28"/>
    <mergeCell ref="A17:A18"/>
    <mergeCell ref="D17:D18"/>
    <mergeCell ref="A19:A20"/>
    <mergeCell ref="D19:D20"/>
    <mergeCell ref="A21:A22"/>
    <mergeCell ref="D21:D22"/>
    <mergeCell ref="A35:A36"/>
    <mergeCell ref="D35:D36"/>
    <mergeCell ref="B39:G39"/>
    <mergeCell ref="C5:C36"/>
    <mergeCell ref="B5:B36"/>
    <mergeCell ref="A29:A30"/>
    <mergeCell ref="D29:D30"/>
    <mergeCell ref="A31:A32"/>
    <mergeCell ref="D31:D32"/>
    <mergeCell ref="A33:A34"/>
    <mergeCell ref="D33:D34"/>
    <mergeCell ref="A23:A24"/>
    <mergeCell ref="D23:D24"/>
    <mergeCell ref="A25:A26"/>
    <mergeCell ref="D25:D26"/>
    <mergeCell ref="A27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2.15</vt:lpstr>
      <vt:lpstr>Приложение 2.14</vt:lpstr>
      <vt:lpstr>'Приложение 2.15'!Область_печати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Кормаков А.А.</dc:creator>
  <cp:lastModifiedBy>Флягина Марина Викторовна</cp:lastModifiedBy>
  <cp:lastPrinted>2014-02-24T12:45:28Z</cp:lastPrinted>
  <dcterms:created xsi:type="dcterms:W3CDTF">2013-12-24T07:59:18Z</dcterms:created>
  <dcterms:modified xsi:type="dcterms:W3CDTF">2015-02-17T07:23:10Z</dcterms:modified>
</cp:coreProperties>
</file>